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CD_Ukrajina\P2_Projektová dokumentace stavby\"/>
    </mc:Choice>
  </mc:AlternateContent>
  <bookViews>
    <workbookView xWindow="28680" yWindow="-1968" windowWidth="29040" windowHeight="15840"/>
  </bookViews>
  <sheets>
    <sheet name="Stavba" sheetId="1" r:id="rId1"/>
    <sheet name="VzorPolozky" sheetId="10" state="hidden" r:id="rId2"/>
    <sheet name="stavební část" sheetId="12" r:id="rId3"/>
    <sheet name="VRN" sheetId="13" r:id="rId4"/>
  </sheets>
  <externalReferences>
    <externalReference r:id="rId5"/>
    <externalReference r:id="rId6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 localSheetId="3">[2]Stavba!$G$24</definedName>
    <definedName name="DPHSni">Stavba!$G$24</definedName>
    <definedName name="DPHZakl" localSheetId="3">[2]Stavba!$G$26</definedName>
    <definedName name="DPHZakl">Stavba!$G$26</definedName>
    <definedName name="dpsc" localSheetId="0">Stavba!$D$13</definedName>
    <definedName name="IČO" localSheetId="0">Stavba!$I$11</definedName>
    <definedName name="Mena" localSheetId="3">[2]Stavba!$J$29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'stavební část'!$1:$7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Stavba!$A$1:$J$66</definedName>
    <definedName name="_xlnm.Print_Area" localSheetId="2">'stavební část'!$A$1:$W$106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 localSheetId="3">#REF!</definedName>
    <definedName name="SloupecCisloPol">#REF!</definedName>
    <definedName name="SloupecJC" localSheetId="3">#REF!</definedName>
    <definedName name="SloupecJC">#REF!</definedName>
    <definedName name="SloupecMJ" localSheetId="3">#REF!</definedName>
    <definedName name="SloupecMJ">#REF!</definedName>
    <definedName name="SloupecMnozstvi" localSheetId="3">#REF!</definedName>
    <definedName name="SloupecMnozstvi">#REF!</definedName>
    <definedName name="SloupecNazPol" localSheetId="3">#REF!</definedName>
    <definedName name="SloupecNazPol">#REF!</definedName>
    <definedName name="SloupecPC" localSheetId="3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 localSheetId="3">[2]Stavba!$G$23</definedName>
    <definedName name="ZakladDPHSni">Stavba!$G$23</definedName>
    <definedName name="ZakladDPHSniVypocet" localSheetId="0">Stavba!$F$42</definedName>
    <definedName name="ZakladDPHZakl" localSheetId="3">[2]Stavba!$G$25</definedName>
    <definedName name="ZakladDPHZakl">Stavba!$G$25</definedName>
    <definedName name="ZakladDPHZaklVypocet" localSheetId="0">Stavba!$G$42</definedName>
    <definedName name="ZaObjednatele">Stavba!$G$34</definedName>
    <definedName name="Zaokrouhleni" localSheetId="3">[2]Stavba!$G$27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1" l="1"/>
  <c r="G38" i="1"/>
  <c r="G41" i="13" l="1"/>
  <c r="G39" i="13"/>
  <c r="G37" i="13"/>
  <c r="G35" i="13"/>
  <c r="G33" i="13"/>
  <c r="G31" i="13"/>
  <c r="G22" i="13"/>
  <c r="G16" i="13"/>
  <c r="G8" i="13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M24" i="12" s="1"/>
  <c r="I25" i="12"/>
  <c r="I24" i="12" s="1"/>
  <c r="K25" i="12"/>
  <c r="K24" i="12" s="1"/>
  <c r="O25" i="12"/>
  <c r="O24" i="12" s="1"/>
  <c r="Q25" i="12"/>
  <c r="Q24" i="12" s="1"/>
  <c r="U25" i="12"/>
  <c r="U24" i="12" s="1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2" i="12"/>
  <c r="M52" i="12" s="1"/>
  <c r="M51" i="12" s="1"/>
  <c r="I52" i="12"/>
  <c r="I51" i="12" s="1"/>
  <c r="K52" i="12"/>
  <c r="K51" i="12" s="1"/>
  <c r="O52" i="12"/>
  <c r="O51" i="12" s="1"/>
  <c r="Q52" i="12"/>
  <c r="Q51" i="12" s="1"/>
  <c r="U52" i="12"/>
  <c r="U51" i="12" s="1"/>
  <c r="G54" i="12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70" i="12"/>
  <c r="G69" i="12" s="1"/>
  <c r="I60" i="1" s="1"/>
  <c r="I70" i="12"/>
  <c r="I69" i="12" s="1"/>
  <c r="K70" i="12"/>
  <c r="K69" i="12" s="1"/>
  <c r="O70" i="12"/>
  <c r="O69" i="12" s="1"/>
  <c r="Q70" i="12"/>
  <c r="Q69" i="12" s="1"/>
  <c r="U70" i="12"/>
  <c r="U69" i="12" s="1"/>
  <c r="G72" i="12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0" i="12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AD103" i="12"/>
  <c r="I20" i="1"/>
  <c r="I18" i="1"/>
  <c r="J28" i="1"/>
  <c r="J26" i="1"/>
  <c r="J23" i="1"/>
  <c r="J24" i="1"/>
  <c r="J25" i="1"/>
  <c r="J27" i="1"/>
  <c r="E24" i="1"/>
  <c r="E26" i="1"/>
  <c r="U8" i="12" l="1"/>
  <c r="F41" i="1"/>
  <c r="F40" i="1"/>
  <c r="F39" i="1"/>
  <c r="I46" i="12"/>
  <c r="K71" i="12"/>
  <c r="I20" i="12"/>
  <c r="G30" i="13"/>
  <c r="G7" i="13"/>
  <c r="K75" i="12"/>
  <c r="G51" i="12"/>
  <c r="I58" i="1" s="1"/>
  <c r="G46" i="12"/>
  <c r="I57" i="1" s="1"/>
  <c r="K46" i="12"/>
  <c r="O11" i="12"/>
  <c r="U88" i="12"/>
  <c r="U11" i="12"/>
  <c r="G88" i="12"/>
  <c r="I64" i="1" s="1"/>
  <c r="O8" i="12"/>
  <c r="Q88" i="12"/>
  <c r="I75" i="12"/>
  <c r="K88" i="12"/>
  <c r="M70" i="12"/>
  <c r="M69" i="12" s="1"/>
  <c r="O46" i="12"/>
  <c r="I8" i="12"/>
  <c r="I88" i="12"/>
  <c r="G75" i="12"/>
  <c r="I62" i="1" s="1"/>
  <c r="Q71" i="12"/>
  <c r="O71" i="12"/>
  <c r="M8" i="12"/>
  <c r="I78" i="12"/>
  <c r="G53" i="12"/>
  <c r="I59" i="1" s="1"/>
  <c r="G20" i="12"/>
  <c r="I54" i="1" s="1"/>
  <c r="O78" i="12"/>
  <c r="U91" i="12"/>
  <c r="U75" i="12"/>
  <c r="G24" i="12"/>
  <c r="I55" i="1" s="1"/>
  <c r="U20" i="12"/>
  <c r="Q20" i="12"/>
  <c r="K11" i="12"/>
  <c r="G8" i="12"/>
  <c r="U53" i="12"/>
  <c r="AE103" i="12"/>
  <c r="O91" i="12"/>
  <c r="Q75" i="12"/>
  <c r="O75" i="12"/>
  <c r="G71" i="12"/>
  <c r="I61" i="1" s="1"/>
  <c r="M20" i="12"/>
  <c r="I11" i="12"/>
  <c r="K91" i="12"/>
  <c r="Q78" i="12"/>
  <c r="I71" i="12"/>
  <c r="Q53" i="12"/>
  <c r="O53" i="12"/>
  <c r="O20" i="12"/>
  <c r="K20" i="12"/>
  <c r="Q8" i="12"/>
  <c r="Q91" i="12"/>
  <c r="M54" i="12"/>
  <c r="M53" i="12" s="1"/>
  <c r="I91" i="12"/>
  <c r="M75" i="12"/>
  <c r="U71" i="12"/>
  <c r="Q46" i="12"/>
  <c r="U26" i="12"/>
  <c r="Q26" i="12"/>
  <c r="O26" i="12"/>
  <c r="I26" i="12"/>
  <c r="K8" i="12"/>
  <c r="U78" i="12"/>
  <c r="O88" i="12"/>
  <c r="K78" i="12"/>
  <c r="K53" i="12"/>
  <c r="I53" i="12"/>
  <c r="U46" i="12"/>
  <c r="K26" i="12"/>
  <c r="Q11" i="12"/>
  <c r="M11" i="12"/>
  <c r="M91" i="12"/>
  <c r="M26" i="12"/>
  <c r="M78" i="12"/>
  <c r="G26" i="12"/>
  <c r="I56" i="1" s="1"/>
  <c r="G91" i="12"/>
  <c r="I65" i="1" s="1"/>
  <c r="G11" i="12"/>
  <c r="I53" i="1" s="1"/>
  <c r="M72" i="12"/>
  <c r="M71" i="12" s="1"/>
  <c r="M48" i="12"/>
  <c r="M46" i="12" s="1"/>
  <c r="G78" i="12"/>
  <c r="I63" i="1" s="1"/>
  <c r="M90" i="12"/>
  <c r="M88" i="12" s="1"/>
  <c r="F42" i="1" l="1"/>
  <c r="G41" i="1"/>
  <c r="H41" i="1" s="1"/>
  <c r="I41" i="1" s="1"/>
  <c r="G39" i="1"/>
  <c r="G42" i="1" s="1"/>
  <c r="G40" i="1"/>
  <c r="H40" i="1" s="1"/>
  <c r="I40" i="1" s="1"/>
  <c r="G44" i="13"/>
  <c r="I19" i="1" s="1"/>
  <c r="I17" i="1"/>
  <c r="G103" i="12"/>
  <c r="I52" i="1"/>
  <c r="H39" i="1" l="1"/>
  <c r="H42" i="1" s="1"/>
  <c r="G23" i="1"/>
  <c r="A23" i="1" s="1"/>
  <c r="G24" i="1" s="1"/>
  <c r="I16" i="1"/>
  <c r="I21" i="1" s="1"/>
  <c r="G25" i="1" s="1"/>
  <c r="I66" i="1"/>
  <c r="I39" i="1" l="1"/>
  <c r="I42" i="1" s="1"/>
  <c r="J41" i="1" s="1"/>
  <c r="A25" i="1"/>
  <c r="A26" i="1" s="1"/>
  <c r="A24" i="1"/>
  <c r="G28" i="1"/>
  <c r="J65" i="1"/>
  <c r="J64" i="1"/>
  <c r="J52" i="1"/>
  <c r="J58" i="1"/>
  <c r="J54" i="1"/>
  <c r="J60" i="1"/>
  <c r="J55" i="1"/>
  <c r="J56" i="1"/>
  <c r="J62" i="1"/>
  <c r="J63" i="1"/>
  <c r="J59" i="1"/>
  <c r="J61" i="1"/>
  <c r="J53" i="1"/>
  <c r="J57" i="1"/>
  <c r="J39" i="1" l="1"/>
  <c r="J42" i="1" s="1"/>
  <c r="J40" i="1"/>
  <c r="G26" i="1"/>
  <c r="A27" i="1" s="1"/>
  <c r="A29" i="1" s="1"/>
  <c r="J66" i="1"/>
  <c r="G2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</commentList>
</comments>
</file>

<file path=xl/sharedStrings.xml><?xml version="1.0" encoding="utf-8"?>
<sst xmlns="http://schemas.openxmlformats.org/spreadsheetml/2006/main" count="784" uniqueCount="346">
  <si>
    <t>%</t>
  </si>
  <si>
    <t>Cena celkem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</si>
  <si>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</si>
  <si>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</si>
  <si>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</si>
  <si>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</si>
  <si>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</si>
  <si>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</si>
  <si>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</si>
  <si>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</si>
  <si>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</si>
  <si>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</si>
  <si>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</si>
  <si>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</si>
  <si>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</si>
  <si>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</si>
  <si>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</si>
  <si>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</si>
  <si>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</si>
  <si>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</si>
  <si>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</si>
  <si>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</si>
  <si>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</si>
  <si>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</si>
  <si>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</si>
  <si>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</si>
  <si>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</si>
  <si>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</si>
  <si>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</si>
  <si>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</si>
  <si>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</si>
  <si>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</si>
  <si>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</si>
  <si>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</si>
  <si>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</si>
  <si>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</si>
  <si>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</si>
  <si>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</si>
  <si>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Stavební úpravy</t>
  </si>
  <si>
    <t>DOMOV MLÁDEŽE DM2 A DM3</t>
  </si>
  <si>
    <t>Objekt:</t>
  </si>
  <si>
    <t>Rozpočet:</t>
  </si>
  <si>
    <t>25</t>
  </si>
  <si>
    <t>Stavba</t>
  </si>
  <si>
    <t>Celkem za stavbu</t>
  </si>
  <si>
    <t>CZK</t>
  </si>
  <si>
    <t>#POPS</t>
  </si>
  <si>
    <t>#POPO</t>
  </si>
  <si>
    <t>#POPR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</si>
  <si>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</si>
  <si>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</si>
  <si>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</si>
  <si>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</si>
  <si>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</si>
  <si>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</si>
  <si>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</si>
  <si>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</si>
  <si>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</si>
  <si>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</si>
  <si>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</si>
  <si>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</si>
  <si>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</si>
  <si>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</si>
  <si>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</si>
  <si>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</si>
  <si>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</si>
  <si>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</si>
  <si>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</si>
  <si>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</si>
  <si>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</si>
  <si>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</si>
  <si>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764</t>
  </si>
  <si>
    <t>Konstrukce klempířské</t>
  </si>
  <si>
    <t>776</t>
  </si>
  <si>
    <t>Podlahy povlakové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</si>
  <si>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</si>
  <si>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</si>
  <si>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</si>
  <si>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</si>
  <si>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</si>
  <si>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</si>
  <si>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</si>
  <si>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</si>
  <si>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</si>
  <si>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</si>
  <si>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</si>
  <si>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</si>
  <si>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</si>
  <si>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</si>
  <si>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</si>
  <si>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</si>
  <si>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</si>
  <si>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</si>
  <si>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</si>
  <si>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</si>
  <si>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</si>
  <si>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</si>
  <si>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</si>
  <si>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</si>
  <si>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</si>
  <si>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</si>
  <si>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</si>
  <si>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Nhod / MJ</t>
  </si>
  <si>
    <t>Nhod celk.</t>
  </si>
  <si>
    <t>Dodavatel</t>
  </si>
  <si>
    <t>Typ položky</t>
  </si>
  <si>
    <t>Díl:</t>
  </si>
  <si>
    <t>DIL</t>
  </si>
  <si>
    <t>311231114R00</t>
  </si>
  <si>
    <t>Zdivo nosné cihelné z CP 29 P15 na MVC 2,5 - dozdívky</t>
  </si>
  <si>
    <t>m3</t>
  </si>
  <si>
    <t>RTS 22/ I</t>
  </si>
  <si>
    <t>Práce</t>
  </si>
  <si>
    <t>POL1_</t>
  </si>
  <si>
    <t>300001</t>
  </si>
  <si>
    <t>Podbetonování vnitřních a vnějších parapetů do tl. 100 mm, bednění, beton C16/20</t>
  </si>
  <si>
    <t>m</t>
  </si>
  <si>
    <t>Vlastní</t>
  </si>
  <si>
    <t>602012142RT1</t>
  </si>
  <si>
    <t>Štuk vnitřní i vnější ručn tloušťka vrstvy 2 mm</t>
  </si>
  <si>
    <t>m2</t>
  </si>
  <si>
    <t>602011191R00</t>
  </si>
  <si>
    <t>Podkladní nátěr pod štukové omítky</t>
  </si>
  <si>
    <t>610991111R00</t>
  </si>
  <si>
    <t>Zakrývání výplní vnitřních otvorů</t>
  </si>
  <si>
    <t>612409991R00</t>
  </si>
  <si>
    <t>Začištění omítek kolem oken,dveří apod.</t>
  </si>
  <si>
    <t>612421637R00</t>
  </si>
  <si>
    <t>Omítka vnitřní zdiva, MVC, štuková</t>
  </si>
  <si>
    <t>612421231R00</t>
  </si>
  <si>
    <t>Oprava vápen.omítek stěn do 10 % pl. - štukových</t>
  </si>
  <si>
    <t>612425931R00</t>
  </si>
  <si>
    <t>Omítka vápenná vnitřního ostění - štuková</t>
  </si>
  <si>
    <t>612481211RT2</t>
  </si>
  <si>
    <t>Montáž výztužné sítě (perlinky) do stěrky-stěny včetně výztužné sítě a stěrkového tmelu</t>
  </si>
  <si>
    <t>622401941R00</t>
  </si>
  <si>
    <t>Příplatek za kropení podkladu omítky vnější stěn</t>
  </si>
  <si>
    <t>622402151R00</t>
  </si>
  <si>
    <t>Podhoz u tvárnic zdí vnějších z malty MVC</t>
  </si>
  <si>
    <t>RTS 17/ I</t>
  </si>
  <si>
    <t>622421121R00</t>
  </si>
  <si>
    <t>Omítka vnější stěn, MVC, hrubá zatřená</t>
  </si>
  <si>
    <t>631312141R00</t>
  </si>
  <si>
    <t>Doplnění rýh betonem v dosavadních mazaninách celá skladba</t>
  </si>
  <si>
    <t>POL1_1</t>
  </si>
  <si>
    <t>648991113RT4</t>
  </si>
  <si>
    <t>Osazení parapet.desek plast. a lamin. š.nad 20cm včetně dodávky plastové parapetní desky do š. 350 mm</t>
  </si>
  <si>
    <t>766711001R00</t>
  </si>
  <si>
    <t>Montáž oken a balk.dveří s vypěněním</t>
  </si>
  <si>
    <t>POL1_7</t>
  </si>
  <si>
    <t>766711021R00</t>
  </si>
  <si>
    <t>Montáž vstupních dveří s vypěněním</t>
  </si>
  <si>
    <t>640001</t>
  </si>
  <si>
    <t>Plastové vstupní dveře otevíravé do otvoru 1900x2500 mm, ozn. D01</t>
  </si>
  <si>
    <t>kus</t>
  </si>
  <si>
    <t>Specifikace</t>
  </si>
  <si>
    <t>POL3_</t>
  </si>
  <si>
    <t>640002</t>
  </si>
  <si>
    <t>Plastové vstupní dveře otevíravé do otvoru 1900x2500 mm, ozn. D02</t>
  </si>
  <si>
    <t>640003</t>
  </si>
  <si>
    <t>Plastové vstupní dveře otevíravé do otvoru 1000x2100 mm, ozn. D03</t>
  </si>
  <si>
    <t>640004</t>
  </si>
  <si>
    <t>Plastové vstupní dveře otevíravé do otvoru 1480x2150 mm, ozn. D01</t>
  </si>
  <si>
    <t>640005</t>
  </si>
  <si>
    <t>Plastové okno do otvoru 1800x1800 mm, ozn. O01</t>
  </si>
  <si>
    <t>640006</t>
  </si>
  <si>
    <t>Plastové okno do otvoru 1800x2700 mm, ozn. O02</t>
  </si>
  <si>
    <t>640007</t>
  </si>
  <si>
    <t>Plastové okno do otvoru 600x600 mm, ozn. O03</t>
  </si>
  <si>
    <t>640008</t>
  </si>
  <si>
    <t>Plastové okno do otvoru 700x700 mm, ozn. O04</t>
  </si>
  <si>
    <t>640009</t>
  </si>
  <si>
    <t>Plastové okno do otvoru 720x1770 mm, ozn. O05</t>
  </si>
  <si>
    <t>640010</t>
  </si>
  <si>
    <t>Plastové okno do otvoru 1050x1770 mm, ozn. O06</t>
  </si>
  <si>
    <t>640011</t>
  </si>
  <si>
    <t>Plastové okno do otvoru 1450x1380 mm, ozn. O07</t>
  </si>
  <si>
    <t>640012</t>
  </si>
  <si>
    <t>Plastové okno do otvoru 1450x1770 mm, ozn. O08</t>
  </si>
  <si>
    <t>640013</t>
  </si>
  <si>
    <t>Plastové okno do otvoru 1050x1770 mm, ozn. O09</t>
  </si>
  <si>
    <t>640014</t>
  </si>
  <si>
    <t>Plastové okno do otvoru 1400x1300 mm, ozn. O01</t>
  </si>
  <si>
    <t>640015</t>
  </si>
  <si>
    <t>Plastové okno do otvoru 2300x2650 mm, ozn. O02</t>
  </si>
  <si>
    <t>640016</t>
  </si>
  <si>
    <t>Plastové okno do otvoru 2300x2100 mm, ozn. O03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</si>
  <si>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</si>
  <si>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</si>
  <si>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</si>
  <si>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</si>
  <si>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</si>
  <si>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</si>
  <si>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</si>
  <si>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</si>
  <si>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952901411R00</t>
  </si>
  <si>
    <t>Vyčištění ostatních objektů</t>
  </si>
  <si>
    <t>962032231R00</t>
  </si>
  <si>
    <t>Bourání zdiva z cihel pálených na MVC</t>
  </si>
  <si>
    <t>962081141R00</t>
  </si>
  <si>
    <t>Bourání příček ze skleněných tvárnic tl. 15 cm</t>
  </si>
  <si>
    <t>965042141RT4</t>
  </si>
  <si>
    <t>Bourání mazanin betonových tl. 10 cm pneumat. kladivo, tl. mazaniny 8 - 10 cm</t>
  </si>
  <si>
    <t>965048515R00</t>
  </si>
  <si>
    <t>Broušení betonových povrchů do tl. 5 mm</t>
  </si>
  <si>
    <t>968071125R00</t>
  </si>
  <si>
    <t>Vyvěšení, zavěšení křídel dveří pl. 2 m2</t>
  </si>
  <si>
    <t>968072245R00</t>
  </si>
  <si>
    <t>Vybourání kovových rámů oken jednod. pl. 2 m2 vyvěšení křídel</t>
  </si>
  <si>
    <t>968072455R00</t>
  </si>
  <si>
    <t>Vybourání dveřních zárubní pl. do 2 m2</t>
  </si>
  <si>
    <t>968072456R00</t>
  </si>
  <si>
    <t>Vybourání dveřních zárubní pl. nad 2 m2</t>
  </si>
  <si>
    <t>968091001R00</t>
  </si>
  <si>
    <t>Bourání parapetů teracových š. do 30 cm tl.3 cm</t>
  </si>
  <si>
    <t>978013191R00</t>
  </si>
  <si>
    <t>Otlučení omítek vnitřních stěn v rozsahu do 100 %</t>
  </si>
  <si>
    <t>978015291R00</t>
  </si>
  <si>
    <t>Otlučení omítek vnějších MVC v složit.1-4 do 100 %</t>
  </si>
  <si>
    <t>764410850R00</t>
  </si>
  <si>
    <t>Demontáž oplechování parapetů,rš od 100 do 330 mm</t>
  </si>
  <si>
    <t>767996803R00</t>
  </si>
  <si>
    <t>Demontáž atypických ocelových konstr. jednotlivě do 250 kg</t>
  </si>
  <si>
    <t>kg</t>
  </si>
  <si>
    <t>776511820R00</t>
  </si>
  <si>
    <t>Odstranění PVC a koberců lepených s podložkou</t>
  </si>
  <si>
    <t>960001</t>
  </si>
  <si>
    <t>Ostatní pomocné demontážní a bourací práce (demontáž drobných prvků objektu) nezměřitelné, dle skutečnosti</t>
  </si>
  <si>
    <t>hod</t>
  </si>
  <si>
    <t>998011002R00</t>
  </si>
  <si>
    <t>Přesun hmot pro budovy zděné výšky do 12 m</t>
  </si>
  <si>
    <t>t</t>
  </si>
  <si>
    <t>Přesun hmot</t>
  </si>
  <si>
    <t>POL7_</t>
  </si>
  <si>
    <t>713131131R00</t>
  </si>
  <si>
    <t>Izolace tepelná stěn lepením</t>
  </si>
  <si>
    <t>28375460R</t>
  </si>
  <si>
    <t>Polystyren extrudovaný XPS</t>
  </si>
  <si>
    <t>SPCM</t>
  </si>
  <si>
    <t>Přesun hmot pro izolace tepelné, výšky do 12 m</t>
  </si>
  <si>
    <t>764510410R00</t>
  </si>
  <si>
    <t>Oplechování parapetů včetně rohů Ti Zn, rš 100 mm</t>
  </si>
  <si>
    <t>Přesun hmot pro klempířské konstr., výšky do 12 m</t>
  </si>
  <si>
    <t>776101115R00</t>
  </si>
  <si>
    <t>Vyrovnání podkladů samonivelační hmotou tl. 3 mm</t>
  </si>
  <si>
    <t>776101121R00</t>
  </si>
  <si>
    <t>Provedení penetrace podkladu kritický můstek</t>
  </si>
  <si>
    <t>776411000R00</t>
  </si>
  <si>
    <t>Lepení podlahových soklíků materiál ve specifikaci</t>
  </si>
  <si>
    <t>776521100RT1</t>
  </si>
  <si>
    <t>Lepení povlak.podlah z pásů PVC na lepidlo pouze položení - PVC ve specifikaci</t>
  </si>
  <si>
    <t>776981113R00</t>
  </si>
  <si>
    <t>Provedení přechodové materiál ve specifikaci</t>
  </si>
  <si>
    <t>776001</t>
  </si>
  <si>
    <t>PVC, dle výběru investora cenová hladina 500Kč/m2</t>
  </si>
  <si>
    <t>POL3_1</t>
  </si>
  <si>
    <t>776002</t>
  </si>
  <si>
    <t>Přechodová lišta barevné upřesnění dle PD</t>
  </si>
  <si>
    <t>776003</t>
  </si>
  <si>
    <t>Sokl výška 50 mm barevné upřesnění dle PD</t>
  </si>
  <si>
    <t>Přesun hmot pro podlahy povlakové, výšky do 12 m</t>
  </si>
  <si>
    <t>784191201R00</t>
  </si>
  <si>
    <t>Penetrace podkladu hloubková 1x</t>
  </si>
  <si>
    <t>784195312R00</t>
  </si>
  <si>
    <t>Malba, bílá, bez penetrace, 2 x</t>
  </si>
  <si>
    <t>979087112R00</t>
  </si>
  <si>
    <t>Nakládání suti na dopravní prostředky</t>
  </si>
  <si>
    <t>Přesun suti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</si>
  <si>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</si>
  <si>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</si>
  <si>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</si>
  <si>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</si>
  <si>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</si>
  <si>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</si>
  <si>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</si>
  <si>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</si>
  <si>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</si>
  <si>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</si>
  <si>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</si>
  <si>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</si>
  <si>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</si>
  <si>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979990109R00</t>
  </si>
  <si>
    <t>Poplatek za uložení suti - sklo a skleněné tvárnice, skupina odpadu 070202</t>
  </si>
  <si>
    <t>979990161R00</t>
  </si>
  <si>
    <t>Poplatek za likvidaci (spalovna) - dřevo, skupina odpadu 170201</t>
  </si>
  <si>
    <t>979990181R00</t>
  </si>
  <si>
    <t>Poplatek za uložení suti - PVC podlahová krytina, skupina odpadu 200307</t>
  </si>
  <si>
    <t>SUM</t>
  </si>
  <si>
    <t>END</t>
  </si>
  <si>
    <t>2</t>
  </si>
  <si>
    <t>Ostatní a vedlejší náklady</t>
  </si>
  <si>
    <t>množství</t>
  </si>
  <si>
    <t>cena / MJ</t>
  </si>
  <si>
    <t>Cenová soustava</t>
  </si>
  <si>
    <t>005121011R</t>
  </si>
  <si>
    <t>Vybudování zařízení staveniště pro JKSO 801 až 803</t>
  </si>
  <si>
    <t>Kč</t>
  </si>
  <si>
    <t>Vybudování zpevněných ploch pro skladování materiálu, doprava a osazení kontejnerů pro skladování.</t>
  </si>
  <si>
    <t>Sejmutí ornice, hrubá úprava terénu a zpevnění ploch pro osazení objektů sociálního zařízení staveniště a kanceláří stavby.</t>
  </si>
  <si>
    <t>Doprava a osazení mobilních buněk sociálního zařízení – umývárny, toalety, šatny.</t>
  </si>
  <si>
    <t>Doprava a osazení dočasného oplocení staveniště.</t>
  </si>
  <si>
    <t>Doprava a osazení kanceláří stavby a technického dozoru.</t>
  </si>
  <si>
    <t>Zřízení vnitrostaveništního rozvodu energie do 5 kV od připojení na hlavní přívod na staveništi včetně rozvaděčů pro připojení přenosných zásuvkových skříní, obecné osvětlení staveniště (včetně stožárů a osvětlovacích těles).</t>
  </si>
  <si>
    <t>Zřízení přípojky elektrické energie a vody do vzdálenosti 1 km od obvodu staveniště. Náhradní zdroj elektrické energie.</t>
  </si>
  <si>
    <t>005121021R</t>
  </si>
  <si>
    <t>Provoz zařízení staveniště pro JKSO 801 až 803</t>
  </si>
  <si>
    <t>Opotřebení nebo pronájem skladovacích kontejnerů.</t>
  </si>
  <si>
    <t>Opotřebení a údržba nebo pronájem sociálního zařízení – umývárny, toalety, šatny. Opotřebení nebo pronájem dočasného oplocení staveniště.</t>
  </si>
  <si>
    <t>Opotřebení nebo pronájem kanceláří stavby a technického dozoru.</t>
  </si>
  <si>
    <t>Spotřeba vody a elektrické energie pro potřebu sociálních zařízení a kanceláří stavby. Pronájem, opotřebení a spotřeba pohonných hmot náhradního zdroje elektrické energie.</t>
  </si>
  <si>
    <t>Úklid v prostorách sociálního zařízení a kanceláří stavby.</t>
  </si>
  <si>
    <t>005121031R</t>
  </si>
  <si>
    <t>Odstranění zařízení staveniště pro JKSO 801 až 803</t>
  </si>
  <si>
    <t>Odvoz kontejnerů pro skladování a uvedení zpevněných ploch pro skladování do původního stavu.</t>
  </si>
  <si>
    <t>Uvedení zpevněných ploch pro objekty sociálního zařízení staveniště a kanceláří stavby do původního stavu. Případné ohumusování.</t>
  </si>
  <si>
    <t>Odvoz mobilních buněk sociálního zařízení, nebo uvedení do původního stavu prostor pronajatých.</t>
  </si>
  <si>
    <t>Odvoz dočasného oplocení staveniště.</t>
  </si>
  <si>
    <t>Odvoz mobilních kanceláří stavby a technického dozoru, nebo uvedení do původního stavu prostor pronajatých.</t>
  </si>
  <si>
    <t>Zrušení vnitrostaveništního rozvodu energie včetně rozvaděčů a osvětlení staveniště</t>
  </si>
  <si>
    <t>Zrušení přípojky elektrické energie a vody.</t>
  </si>
  <si>
    <t>005241010R</t>
  </si>
  <si>
    <t xml:space="preserve">Dokumentace skutečného provedení </t>
  </si>
  <si>
    <t>Náklady na vyhotovení dokumentace skutečného provedení stavby a její předání objednateli ve dvou listinných vyhotoveních a jednom digitálním vyhotovení na datovém nosiči CD-Rom (textová část ve formátu DOC a PDF,  výkresová část ve formátu DWG a PDF)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</si>
  <si>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</si>
  <si>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</si>
  <si>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</si>
  <si>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005261021R</t>
  </si>
  <si>
    <t>Bankovní záruky za řádné provedení díla</t>
  </si>
  <si>
    <t>Náklady zhotovitele spojené se zabezpečením a poskytnutím zajišťovacích bankovních záruk za řádné provedení díla, jak je zadavatel požaduje v obchodních podmínkách.</t>
  </si>
  <si>
    <t>005261022R</t>
  </si>
  <si>
    <t>Bankovní záruky za splnění záručních podmínek</t>
  </si>
  <si>
    <t>Náklady zhotovitele spojené se zabezpečením a poskytnutím zajišťovacích bankovních záruk za splnění záručních podmínek, jak je zadavatel požaduje v obchodních podmínkách.</t>
  </si>
  <si>
    <t>005281010R</t>
  </si>
  <si>
    <t>Propagace</t>
  </si>
  <si>
    <t>Dodávka a montáž celobarevného informačního panelu k označení staveniště, materiál pro venkovní prostředí, velikost cca 1 x 1,5 m, textový obsah dle upřesní zadavatel před zahájením realizace stavby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</si>
  <si>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</si>
  <si>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</si>
  <si>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</si>
  <si>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Ukrajina - rozšíření ubytovacích kapacit v SPŠS Pardubice</t>
  </si>
  <si>
    <t>Domov mládeže DM2 a DM3</t>
  </si>
  <si>
    <t>Pardubický kraj</t>
  </si>
  <si>
    <t>CZ70892822</t>
  </si>
  <si>
    <t>Komenského náměstí 125, 532 11 Pardubice</t>
  </si>
  <si>
    <t>998713102R00</t>
  </si>
  <si>
    <t>998776102R00</t>
  </si>
  <si>
    <t>998764102R00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</si>
</sst>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vertical="center"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49" fontId="0" fillId="2" borderId="12" xfId="0" applyNumberFormat="1" applyFill="1" applyBorder="1" applyAlignment="1">
      <alignment vertical="center"/>
    </xf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8" fillId="2" borderId="18" xfId="0" applyNumberFormat="1" applyFont="1" applyFill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164" fontId="16" fillId="0" borderId="41" xfId="0" applyNumberFormat="1" applyFont="1" applyBorder="1" applyAlignment="1">
      <alignment vertical="top" shrinkToFit="1"/>
    </xf>
    <xf numFmtId="0" fontId="0" fillId="0" borderId="37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2" borderId="37" xfId="0" applyFill="1" applyBorder="1" applyAlignment="1">
      <alignment vertical="center"/>
    </xf>
    <xf numFmtId="49" fontId="0" fillId="2" borderId="35" xfId="0" applyNumberFormat="1" applyFill="1" applyBorder="1" applyAlignment="1">
      <alignment vertical="center"/>
    </xf>
    <xf numFmtId="0" fontId="0" fillId="4" borderId="42" xfId="0" applyFill="1" applyBorder="1" applyAlignment="1">
      <alignment vertical="center"/>
    </xf>
    <xf numFmtId="49" fontId="0" fillId="4" borderId="42" xfId="0" applyNumberFormat="1" applyFill="1" applyBorder="1" applyAlignment="1">
      <alignment vertical="center"/>
    </xf>
    <xf numFmtId="0" fontId="0" fillId="4" borderId="42" xfId="0" applyFill="1" applyBorder="1" applyAlignment="1">
      <alignment horizontal="center" vertical="center"/>
    </xf>
    <xf numFmtId="0" fontId="0" fillId="4" borderId="27" xfId="0" applyFill="1" applyBorder="1" applyAlignment="1">
      <alignment vertical="center"/>
    </xf>
    <xf numFmtId="0" fontId="0" fillId="4" borderId="42" xfId="0" applyFill="1" applyBorder="1" applyAlignment="1">
      <alignment horizontal="center" vertical="center" wrapText="1"/>
    </xf>
    <xf numFmtId="0" fontId="0" fillId="2" borderId="34" xfId="0" applyFill="1" applyBorder="1" applyAlignment="1">
      <alignment vertical="top"/>
    </xf>
    <xf numFmtId="49" fontId="0" fillId="2" borderId="34" xfId="0" applyNumberFormat="1" applyFill="1" applyBorder="1" applyAlignment="1">
      <alignment vertical="top"/>
    </xf>
    <xf numFmtId="49" fontId="0" fillId="2" borderId="37" xfId="0" applyNumberFormat="1" applyFill="1" applyBorder="1" applyAlignment="1">
      <alignment vertical="top"/>
    </xf>
    <xf numFmtId="0" fontId="0" fillId="2" borderId="37" xfId="0" applyFill="1" applyBorder="1" applyAlignment="1">
      <alignment horizontal="center" vertical="top"/>
    </xf>
    <xf numFmtId="164" fontId="0" fillId="2" borderId="37" xfId="0" applyNumberFormat="1" applyFill="1" applyBorder="1" applyAlignment="1">
      <alignment vertical="top"/>
    </xf>
    <xf numFmtId="4" fontId="0" fillId="2" borderId="37" xfId="0" applyNumberFormat="1" applyFill="1" applyBorder="1" applyAlignment="1">
      <alignment vertical="top"/>
    </xf>
    <xf numFmtId="4" fontId="0" fillId="2" borderId="37" xfId="0" applyNumberFormat="1" applyFill="1" applyBorder="1" applyAlignment="1">
      <alignment horizontal="center" vertical="top"/>
    </xf>
    <xf numFmtId="0" fontId="16" fillId="0" borderId="26" xfId="0" applyFont="1" applyBorder="1" applyAlignment="1">
      <alignment vertical="top"/>
    </xf>
    <xf numFmtId="0" fontId="16" fillId="0" borderId="43" xfId="0" applyFont="1" applyBorder="1" applyAlignment="1">
      <alignment horizontal="left" vertical="top" wrapText="1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horizontal="center" vertical="top" shrinkToFit="1"/>
    </xf>
    <xf numFmtId="0" fontId="0" fillId="2" borderId="10" xfId="0" applyFill="1" applyBorder="1" applyAlignment="1">
      <alignment vertical="top"/>
    </xf>
    <xf numFmtId="0" fontId="0" fillId="2" borderId="45" xfId="0" applyFill="1" applyBorder="1" applyAlignment="1">
      <alignment horizontal="left" vertical="top" wrapText="1"/>
    </xf>
    <xf numFmtId="0" fontId="0" fillId="2" borderId="45" xfId="0" applyFill="1" applyBorder="1" applyAlignment="1">
      <alignment horizontal="center" vertical="top" shrinkToFit="1"/>
    </xf>
    <xf numFmtId="164" fontId="0" fillId="2" borderId="45" xfId="0" applyNumberFormat="1" applyFill="1" applyBorder="1" applyAlignment="1">
      <alignment vertical="top" shrinkToFit="1"/>
    </xf>
    <xf numFmtId="4" fontId="0" fillId="2" borderId="45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4" fontId="0" fillId="2" borderId="45" xfId="0" applyNumberFormat="1" applyFill="1" applyBorder="1" applyAlignment="1">
      <alignment horizontal="center" vertical="top" shrinkToFit="1"/>
    </xf>
    <xf numFmtId="0" fontId="16" fillId="0" borderId="10" xfId="0" applyFont="1" applyBorder="1" applyAlignment="1">
      <alignment vertical="top"/>
    </xf>
    <xf numFmtId="4" fontId="16" fillId="0" borderId="45" xfId="0" applyNumberFormat="1" applyFont="1" applyBorder="1" applyAlignment="1">
      <alignment horizontal="center" vertical="top" shrinkToFit="1"/>
    </xf>
    <xf numFmtId="0" fontId="8" fillId="5" borderId="34" xfId="0" applyFont="1" applyFill="1" applyBorder="1" applyAlignment="1">
      <alignment vertical="top"/>
    </xf>
    <xf numFmtId="49" fontId="8" fillId="5" borderId="35" xfId="0" applyNumberFormat="1" applyFont="1" applyFill="1" applyBorder="1" applyAlignment="1">
      <alignment vertical="top"/>
    </xf>
    <xf numFmtId="49" fontId="8" fillId="5" borderId="35" xfId="0" applyNumberFormat="1" applyFont="1" applyFill="1" applyBorder="1" applyAlignment="1">
      <alignment horizontal="left" vertical="top" wrapText="1"/>
    </xf>
    <xf numFmtId="0" fontId="8" fillId="5" borderId="35" xfId="0" applyFont="1" applyFill="1" applyBorder="1" applyAlignment="1">
      <alignment horizontal="center" vertical="top"/>
    </xf>
    <xf numFmtId="0" fontId="8" fillId="5" borderId="35" xfId="0" applyFont="1" applyFill="1" applyBorder="1" applyAlignment="1">
      <alignment vertical="top"/>
    </xf>
    <xf numFmtId="4" fontId="8" fillId="5" borderId="36" xfId="0" applyNumberFormat="1" applyFont="1" applyFill="1" applyBorder="1" applyAlignment="1">
      <alignment vertical="top"/>
    </xf>
    <xf numFmtId="0" fontId="8" fillId="0" borderId="0" xfId="0" applyFont="1" applyAlignment="1">
      <alignment vertical="center"/>
    </xf>
    <xf numFmtId="4" fontId="16" fillId="6" borderId="43" xfId="0" applyNumberFormat="1" applyFont="1" applyFill="1" applyBorder="1" applyAlignment="1" applyProtection="1">
      <alignment vertical="top" shrinkToFit="1"/>
      <protection locked="0"/>
    </xf>
    <xf numFmtId="4" fontId="16" fillId="6" borderId="41" xfId="0" applyNumberFormat="1" applyFont="1" applyFill="1" applyBorder="1" applyAlignment="1" applyProtection="1">
      <alignment vertical="top" shrinkToFit="1"/>
      <protection locked="0"/>
    </xf>
    <xf numFmtId="4" fontId="8" fillId="2" borderId="18" xfId="0" applyNumberFormat="1" applyFont="1" applyFill="1" applyBorder="1" applyAlignment="1" applyProtection="1">
      <alignment vertical="top" shrinkToFit="1"/>
      <protection locked="0"/>
    </xf>
    <xf numFmtId="4" fontId="16" fillId="6" borderId="39" xfId="0" applyNumberFormat="1" applyFont="1" applyFill="1" applyBorder="1" applyAlignment="1" applyProtection="1">
      <alignment vertical="top" shrinkToFit="1"/>
      <protection locked="0"/>
    </xf>
    <xf numFmtId="0" fontId="8" fillId="6" borderId="0" xfId="0" applyFont="1" applyFill="1" applyAlignment="1" applyProtection="1">
      <alignment horizontal="left" vertical="center"/>
      <protection locked="0"/>
    </xf>
    <xf numFmtId="49" fontId="8" fillId="6" borderId="0" xfId="0" applyNumberFormat="1" applyFont="1" applyFill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 applyProtection="1">
      <alignment horizontal="left" vertical="center"/>
      <protection locked="0"/>
    </xf>
    <xf numFmtId="0" fontId="8" fillId="6" borderId="0" xfId="0" applyFont="1" applyFill="1" applyAlignment="1" applyProtection="1">
      <alignment horizontal="left" vertical="center" wrapText="1"/>
      <protection locked="0"/>
    </xf>
    <xf numFmtId="0" fontId="8" fillId="6" borderId="6" xfId="0" applyFont="1" applyFill="1" applyBorder="1" applyAlignment="1" applyProtection="1">
      <alignment horizontal="left" vertical="center" wrapText="1"/>
      <protection locked="0"/>
    </xf>
    <xf numFmtId="0" fontId="8" fillId="6" borderId="18" xfId="0" applyFont="1" applyFill="1" applyBorder="1" applyAlignment="1" applyProtection="1">
      <alignment horizontal="left" vertical="top" wrapText="1"/>
      <protection locked="0"/>
    </xf>
    <xf numFmtId="49" fontId="8" fillId="6" borderId="6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Alignment="1">
      <alignment horizontal="center" vertical="top"/>
    </xf>
    <xf numFmtId="4" fontId="8" fillId="2" borderId="18" xfId="0" applyNumberFormat="1" applyFont="1" applyFill="1" applyBorder="1" applyAlignment="1">
      <alignment horizontal="center" vertical="top" shrinkToFit="1"/>
    </xf>
    <xf numFmtId="4" fontId="16" fillId="0" borderId="41" xfId="0" applyNumberFormat="1" applyFont="1" applyBorder="1" applyAlignment="1">
      <alignment horizontal="center" vertical="top" shrinkToFit="1"/>
    </xf>
    <xf numFmtId="4" fontId="16" fillId="0" borderId="39" xfId="0" applyNumberFormat="1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horizontal="center" vertical="top" shrinkToFit="1"/>
    </xf>
    <xf numFmtId="0" fontId="8" fillId="4" borderId="21" xfId="0" applyFont="1" applyFill="1" applyBorder="1" applyAlignment="1">
      <alignment horizontal="center" vertical="center"/>
    </xf>
    <xf numFmtId="49" fontId="8" fillId="4" borderId="21" xfId="0" applyNumberFormat="1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top"/>
    </xf>
    <xf numFmtId="0" fontId="16" fillId="0" borderId="40" xfId="0" applyFont="1" applyBorder="1" applyAlignment="1">
      <alignment horizontal="center" vertical="top"/>
    </xf>
    <xf numFmtId="0" fontId="16" fillId="0" borderId="38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35" xfId="0" applyBorder="1"/>
    <xf numFmtId="0" fontId="0" fillId="0" borderId="36" xfId="0" applyBorder="1" applyAlignment="1">
      <alignment horizontal="center"/>
    </xf>
    <xf numFmtId="4" fontId="16" fillId="0" borderId="44" xfId="0" applyNumberFormat="1" applyFont="1" applyBorder="1" applyAlignment="1">
      <alignment horizontal="center" vertical="top" shrinkToFit="1"/>
    </xf>
    <xf numFmtId="49" fontId="0" fillId="2" borderId="36" xfId="0" applyNumberFormat="1" applyFill="1" applyBorder="1" applyAlignment="1">
      <alignment vertical="center"/>
    </xf>
    <xf numFmtId="0" fontId="0" fillId="0" borderId="0" xfId="0" applyFill="1"/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49" fontId="8" fillId="0" borderId="0" xfId="0" applyNumberFormat="1" applyFont="1" applyFill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vertical="top" wrapText="1"/>
      <protection locked="0"/>
    </xf>
    <xf numFmtId="0" fontId="0" fillId="0" borderId="0" xfId="0" applyFill="1" applyBorder="1" applyAlignment="1">
      <alignment horizontal="center" vertical="center"/>
    </xf>
    <xf numFmtId="14" fontId="8" fillId="0" borderId="0" xfId="0" applyNumberFormat="1" applyFont="1" applyFill="1" applyBorder="1" applyAlignment="1" applyProtection="1">
      <alignment vertical="top"/>
      <protection locked="0"/>
    </xf>
    <xf numFmtId="14" fontId="8" fillId="0" borderId="0" xfId="0" applyNumberFormat="1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0" fillId="0" borderId="0" xfId="0" applyFill="1" applyBorder="1" applyAlignment="1">
      <alignment horizontal="center"/>
    </xf>
    <xf numFmtId="0" fontId="8" fillId="2" borderId="34" xfId="0" applyFont="1" applyFill="1" applyBorder="1" applyAlignment="1">
      <alignment horizontal="center" vertical="top"/>
    </xf>
    <xf numFmtId="49" fontId="8" fillId="2" borderId="35" xfId="0" applyNumberFormat="1" applyFont="1" applyFill="1" applyBorder="1" applyAlignment="1">
      <alignment vertical="top"/>
    </xf>
    <xf numFmtId="49" fontId="8" fillId="2" borderId="35" xfId="0" applyNumberFormat="1" applyFont="1" applyFill="1" applyBorder="1" applyAlignment="1">
      <alignment horizontal="left" vertical="top" wrapText="1"/>
    </xf>
    <xf numFmtId="0" fontId="8" fillId="2" borderId="35" xfId="0" applyFont="1" applyFill="1" applyBorder="1" applyAlignment="1">
      <alignment horizontal="center" vertical="top"/>
    </xf>
    <xf numFmtId="0" fontId="8" fillId="2" borderId="35" xfId="0" applyFont="1" applyFill="1" applyBorder="1" applyAlignment="1">
      <alignment vertical="top"/>
    </xf>
    <xf numFmtId="4" fontId="8" fillId="2" borderId="35" xfId="0" applyNumberFormat="1" applyFont="1" applyFill="1" applyBorder="1" applyAlignment="1">
      <alignment vertical="top" shrinkToFit="1"/>
    </xf>
    <xf numFmtId="0" fontId="0" fillId="0" borderId="35" xfId="0" applyBorder="1" applyAlignment="1">
      <alignment vertical="top"/>
    </xf>
    <xf numFmtId="0" fontId="8" fillId="2" borderId="36" xfId="0" applyFont="1" applyFill="1" applyBorder="1" applyAlignment="1">
      <alignment vertical="top"/>
    </xf>
    <xf numFmtId="0" fontId="0" fillId="0" borderId="0" xfId="0" applyFill="1" applyBorder="1" applyAlignment="1">
      <alignment vertical="center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9" fontId="16" fillId="0" borderId="41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9" fontId="16" fillId="0" borderId="41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9" fontId="16" fillId="0" borderId="41" xfId="0" applyNumberFormat="1" applyFont="1" applyBorder="1" applyAlignment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6" borderId="18" xfId="0" applyNumberFormat="1" applyFont="1" applyFill="1" applyBorder="1" applyAlignment="1" applyProtection="1">
      <alignment horizontal="right" vertical="center"/>
      <protection locked="0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2" borderId="7" xfId="0" applyNumberFormat="1" applyFont="1" applyFill="1" applyBorder="1" applyAlignment="1">
      <alignment horizontal="right" vertical="center"/>
    </xf>
    <xf numFmtId="4" fontId="0" fillId="0" borderId="35" xfId="0" applyNumberFormat="1" applyBorder="1" applyAlignment="1">
      <alignment vertical="center" wrapText="1"/>
    </xf>
    <xf numFmtId="4" fontId="0" fillId="0" borderId="36" xfId="0" applyNumberFormat="1" applyBorder="1" applyAlignment="1">
      <alignment vertical="center" wrapText="1"/>
    </xf>
    <xf numFmtId="0" fontId="0" fillId="0" borderId="0" xfId="0" applyFill="1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/>
    </xf>
    <xf numFmtId="4" fontId="8" fillId="0" borderId="3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4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49" fontId="0" fillId="2" borderId="34" xfId="0" applyNumberFormat="1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0" fontId="17" fillId="0" borderId="10" xfId="0" applyFont="1" applyBorder="1" applyAlignment="1">
      <alignment horizontal="left" vertical="top" wrapText="1"/>
    </xf>
    <xf numFmtId="0" fontId="17" fillId="0" borderId="6" xfId="0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2\Star%20Pardubice\D&#367;m%20Hudby\ce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1.PP"/>
      <sheetName val="1.NP"/>
      <sheetName val="2.NP"/>
      <sheetName val="3.NP"/>
      <sheetName val="4.NP"/>
      <sheetName val="5.NP"/>
      <sheetName val="6.NP"/>
      <sheetName val="chodby a střecha"/>
      <sheetName val="ZTI"/>
      <sheetName val="elektroinstalace"/>
      <sheetName val="VRN"/>
    </sheetNames>
    <sheetDataSet>
      <sheetData sheetId="0">
        <row r="23">
          <cell r="G23">
            <v>0</v>
          </cell>
        </row>
        <row r="24">
          <cell r="G24">
            <v>0</v>
          </cell>
        </row>
        <row r="25">
          <cell r="G25">
            <v>15155952.27</v>
          </cell>
        </row>
        <row r="26">
          <cell r="G26">
            <v>3182749.9767</v>
          </cell>
        </row>
        <row r="27">
          <cell r="G27">
            <v>-0.25</v>
          </cell>
        </row>
        <row r="29">
          <cell r="J29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C53" sqref="C53:E5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47" customWidth="1"/>
    <col min="4" max="4" width="13" style="47" customWidth="1"/>
    <col min="5" max="5" width="9.6640625" style="47" customWidth="1"/>
    <col min="6" max="6" width="10.109375" customWidth="1"/>
    <col min="7" max="8" width="13" customWidth="1"/>
    <col min="9" max="9" width="12.4414062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3" t="s">
        <v>34</v>
      </c>
      <c r="B1" s="271" t="s">
        <v>2</v>
      </c>
      <c r="C1" s="272"/>
      <c r="D1" s="272"/>
      <c r="E1" s="272"/>
      <c r="F1" s="272"/>
      <c r="G1" s="272"/>
      <c r="H1" s="272"/>
      <c r="I1" s="272"/>
      <c r="J1" s="273"/>
    </row>
    <row r="2" spans="1:15" ht="36" customHeight="1" x14ac:dyDescent="0.25">
      <c r="A2" s="2"/>
      <c r="B2" s="66" t="s">
        <v>20</v>
      </c>
      <c r="C2" s="67"/>
      <c r="D2" s="68" t="s">
        <v>42</v>
      </c>
      <c r="E2" s="280" t="s">
        <v>338</v>
      </c>
      <c r="F2" s="281"/>
      <c r="G2" s="281"/>
      <c r="H2" s="281"/>
      <c r="I2" s="281"/>
      <c r="J2" s="282"/>
      <c r="O2" s="1"/>
    </row>
    <row r="3" spans="1:15" ht="27" customHeight="1" x14ac:dyDescent="0.25">
      <c r="A3" s="2"/>
      <c r="B3" s="69" t="s">
        <v>40</v>
      </c>
      <c r="C3" s="67"/>
      <c r="D3" s="70" t="s">
        <v>37</v>
      </c>
      <c r="E3" s="283" t="s">
        <v>339</v>
      </c>
      <c r="F3" s="284"/>
      <c r="G3" s="284"/>
      <c r="H3" s="284"/>
      <c r="I3" s="284"/>
      <c r="J3" s="285"/>
    </row>
    <row r="4" spans="1:15" ht="23.25" customHeight="1" x14ac:dyDescent="0.25">
      <c r="A4" s="65">
        <v>1949</v>
      </c>
      <c r="B4" s="71" t="s">
        <v>41</v>
      </c>
      <c r="C4" s="72"/>
      <c r="D4" s="73" t="s">
        <v>37</v>
      </c>
      <c r="E4" s="291" t="s">
        <v>38</v>
      </c>
      <c r="F4" s="292"/>
      <c r="G4" s="292"/>
      <c r="H4" s="292"/>
      <c r="I4" s="292"/>
      <c r="J4" s="293"/>
    </row>
    <row r="5" spans="1:15" ht="24" customHeight="1" x14ac:dyDescent="0.25">
      <c r="A5" s="2"/>
      <c r="B5" s="27" t="s">
        <v>19</v>
      </c>
      <c r="C5" s="228"/>
      <c r="D5" s="229" t="s">
        <v>340</v>
      </c>
      <c r="E5" s="230"/>
      <c r="F5" s="230"/>
      <c r="G5" s="230"/>
      <c r="H5" s="231" t="s">
        <v>36</v>
      </c>
      <c r="I5" s="229">
        <v>70892822</v>
      </c>
      <c r="J5" s="8"/>
    </row>
    <row r="6" spans="1:15" ht="15.75" customHeight="1" x14ac:dyDescent="0.25">
      <c r="A6" s="2"/>
      <c r="B6" s="24"/>
      <c r="C6" s="230"/>
      <c r="D6" s="232" t="s">
        <v>342</v>
      </c>
      <c r="E6" s="230"/>
      <c r="F6" s="230"/>
      <c r="G6" s="230"/>
      <c r="H6" s="231" t="s">
        <v>32</v>
      </c>
      <c r="I6" s="229" t="s">
        <v>341</v>
      </c>
      <c r="J6" s="8"/>
    </row>
    <row r="7" spans="1:15" ht="15.75" customHeight="1" x14ac:dyDescent="0.25">
      <c r="A7" s="2"/>
      <c r="B7" s="25"/>
      <c r="C7" s="233"/>
      <c r="D7" s="234"/>
      <c r="E7" s="235"/>
      <c r="F7" s="235"/>
      <c r="G7" s="235"/>
      <c r="H7" s="236"/>
      <c r="I7" s="235"/>
      <c r="J7" s="30"/>
    </row>
    <row r="8" spans="1:15" ht="24" hidden="1" customHeight="1" x14ac:dyDescent="0.25">
      <c r="A8" s="2"/>
      <c r="B8" s="27" t="s">
        <v>17</v>
      </c>
      <c r="C8"/>
      <c r="D8" s="204"/>
      <c r="E8"/>
      <c r="H8" s="17" t="s">
        <v>36</v>
      </c>
      <c r="I8" s="20"/>
      <c r="J8" s="8"/>
    </row>
    <row r="9" spans="1:15" ht="15.75" hidden="1" customHeight="1" x14ac:dyDescent="0.25">
      <c r="A9" s="2"/>
      <c r="B9" s="2"/>
      <c r="C9"/>
      <c r="D9" s="204"/>
      <c r="E9"/>
      <c r="H9" s="17" t="s">
        <v>32</v>
      </c>
      <c r="I9" s="20"/>
      <c r="J9" s="8"/>
    </row>
    <row r="10" spans="1:15" ht="15.75" hidden="1" customHeight="1" x14ac:dyDescent="0.25">
      <c r="A10" s="2"/>
      <c r="B10" s="31"/>
      <c r="C10" s="49"/>
      <c r="D10" s="205"/>
      <c r="E10" s="64"/>
      <c r="F10" s="22"/>
      <c r="G10" s="14"/>
      <c r="H10" s="14"/>
      <c r="I10" s="32"/>
      <c r="J10" s="30"/>
    </row>
    <row r="11" spans="1:15" ht="24" customHeight="1" x14ac:dyDescent="0.25">
      <c r="A11" s="2"/>
      <c r="B11" s="27" t="s">
        <v>16</v>
      </c>
      <c r="C11"/>
      <c r="D11" s="201"/>
      <c r="E11" s="196"/>
      <c r="F11" s="196"/>
      <c r="G11" s="196"/>
      <c r="H11" s="17" t="s">
        <v>36</v>
      </c>
      <c r="I11" s="201"/>
      <c r="J11" s="8"/>
    </row>
    <row r="12" spans="1:15" ht="15.75" customHeight="1" x14ac:dyDescent="0.25">
      <c r="A12" s="2"/>
      <c r="B12" s="24"/>
      <c r="C12" s="196"/>
      <c r="D12" s="202"/>
      <c r="E12" s="196"/>
      <c r="F12" s="196"/>
      <c r="G12" s="196"/>
      <c r="H12" s="17" t="s">
        <v>32</v>
      </c>
      <c r="I12" s="201"/>
      <c r="J12" s="8"/>
    </row>
    <row r="13" spans="1:15" ht="15.75" customHeight="1" x14ac:dyDescent="0.25">
      <c r="A13" s="2"/>
      <c r="B13" s="25"/>
      <c r="C13" s="207"/>
      <c r="D13" s="203"/>
      <c r="E13" s="21"/>
      <c r="F13" s="21"/>
      <c r="G13" s="21"/>
      <c r="H13" s="22"/>
      <c r="I13" s="21"/>
      <c r="J13" s="30"/>
    </row>
    <row r="14" spans="1:15" ht="24" customHeight="1" x14ac:dyDescent="0.25">
      <c r="A14" s="2"/>
      <c r="B14" s="39" t="s">
        <v>18</v>
      </c>
      <c r="C14" s="50"/>
      <c r="D14" s="206"/>
      <c r="E14" s="51"/>
      <c r="F14" s="40"/>
      <c r="G14" s="40"/>
      <c r="H14" s="41"/>
      <c r="I14" s="40"/>
      <c r="J14" s="42"/>
    </row>
    <row r="15" spans="1:15" ht="32.25" customHeight="1" x14ac:dyDescent="0.25">
      <c r="A15" s="2"/>
      <c r="B15" s="31" t="s">
        <v>30</v>
      </c>
      <c r="C15" s="52"/>
      <c r="D15" s="48"/>
      <c r="E15" s="286"/>
      <c r="F15" s="286"/>
      <c r="G15" s="287"/>
      <c r="H15" s="287"/>
      <c r="I15" s="287" t="s">
        <v>27</v>
      </c>
      <c r="J15" s="288"/>
    </row>
    <row r="16" spans="1:15" ht="23.25" customHeight="1" x14ac:dyDescent="0.25">
      <c r="A16" s="126" t="s">
        <v>22</v>
      </c>
      <c r="B16" s="34" t="s">
        <v>22</v>
      </c>
      <c r="C16" s="53"/>
      <c r="D16" s="54"/>
      <c r="E16" s="277"/>
      <c r="F16" s="278"/>
      <c r="G16" s="277"/>
      <c r="H16" s="278"/>
      <c r="I16" s="277">
        <f>SUMIF(F52:F65,A16,I52:I65)+SUMIF(F52:F65,"PSU",I52:I65)</f>
        <v>0</v>
      </c>
      <c r="J16" s="279"/>
    </row>
    <row r="17" spans="1:10" ht="23.25" customHeight="1" x14ac:dyDescent="0.25">
      <c r="A17" s="126" t="s">
        <v>23</v>
      </c>
      <c r="B17" s="34" t="s">
        <v>23</v>
      </c>
      <c r="C17" s="53"/>
      <c r="D17" s="54"/>
      <c r="E17" s="277"/>
      <c r="F17" s="278"/>
      <c r="G17" s="277"/>
      <c r="H17" s="278"/>
      <c r="I17" s="277">
        <f>SUMIF(F52:F65,A17,I52:I65)</f>
        <v>0</v>
      </c>
      <c r="J17" s="279"/>
    </row>
    <row r="18" spans="1:10" ht="23.25" customHeight="1" x14ac:dyDescent="0.25">
      <c r="A18" s="126" t="s">
        <v>24</v>
      </c>
      <c r="B18" s="34" t="s">
        <v>24</v>
      </c>
      <c r="C18" s="53"/>
      <c r="D18" s="54"/>
      <c r="E18" s="277"/>
      <c r="F18" s="278"/>
      <c r="G18" s="277"/>
      <c r="H18" s="278"/>
      <c r="I18" s="277">
        <f>SUMIF(F52:F65,A18,I52:I65)</f>
        <v>0</v>
      </c>
      <c r="J18" s="279"/>
    </row>
    <row r="19" spans="1:10" ht="23.25" customHeight="1" x14ac:dyDescent="0.25">
      <c r="A19" s="126" t="s">
        <v>80</v>
      </c>
      <c r="B19" s="34" t="s">
        <v>25</v>
      </c>
      <c r="C19" s="53"/>
      <c r="D19" s="54"/>
      <c r="E19" s="277"/>
      <c r="F19" s="278"/>
      <c r="G19" s="277"/>
      <c r="H19" s="278"/>
      <c r="I19" s="277">
        <f>VRN!G44</f>
        <v>0</v>
      </c>
      <c r="J19" s="279"/>
    </row>
    <row r="20" spans="1:10" ht="23.25" customHeight="1" x14ac:dyDescent="0.25">
      <c r="A20" s="126" t="s">
        <v>81</v>
      </c>
      <c r="B20" s="34" t="s">
        <v>26</v>
      </c>
      <c r="C20" s="53"/>
      <c r="D20" s="54"/>
      <c r="E20" s="277"/>
      <c r="F20" s="278"/>
      <c r="G20" s="277"/>
      <c r="H20" s="278"/>
      <c r="I20" s="277">
        <f>SUMIF(F52:F65,A20,I52:I65)</f>
        <v>0</v>
      </c>
      <c r="J20" s="279"/>
    </row>
    <row r="21" spans="1:10" ht="23.25" customHeight="1" x14ac:dyDescent="0.25">
      <c r="A21" s="2"/>
      <c r="B21" s="44" t="s">
        <v>27</v>
      </c>
      <c r="C21" s="55"/>
      <c r="D21" s="56"/>
      <c r="E21" s="289"/>
      <c r="F21" s="290"/>
      <c r="G21" s="289"/>
      <c r="H21" s="290"/>
      <c r="I21" s="289">
        <f>SUM(I16:J20)</f>
        <v>0</v>
      </c>
      <c r="J21" s="303"/>
    </row>
    <row r="22" spans="1:10" ht="33" customHeight="1" x14ac:dyDescent="0.25">
      <c r="A22" s="2"/>
      <c r="B22" s="38" t="s">
        <v>31</v>
      </c>
      <c r="C22" s="53"/>
      <c r="D22" s="54"/>
      <c r="E22" s="57"/>
      <c r="F22" s="35"/>
      <c r="G22" s="29"/>
      <c r="H22" s="29"/>
      <c r="I22" s="29"/>
      <c r="J22" s="36"/>
    </row>
    <row r="23" spans="1:10" ht="23.25" customHeight="1" x14ac:dyDescent="0.25">
      <c r="A23" s="2">
        <f>ZakladDPHSni*SazbaDPH1/100</f>
        <v>0</v>
      </c>
      <c r="B23" s="34" t="s">
        <v>9</v>
      </c>
      <c r="C23" s="53"/>
      <c r="D23" s="54"/>
      <c r="E23" s="58">
        <v>15</v>
      </c>
      <c r="F23" s="35" t="s">
        <v>0</v>
      </c>
      <c r="G23" s="295">
        <f>ZakladDPHSniVypocet</f>
        <v>0</v>
      </c>
      <c r="H23" s="296"/>
      <c r="I23" s="296"/>
      <c r="J23" s="36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4" t="s">
        <v>10</v>
      </c>
      <c r="C24" s="53"/>
      <c r="D24" s="54"/>
      <c r="E24" s="58">
        <f>SazbaDPH1</f>
        <v>15</v>
      </c>
      <c r="F24" s="35" t="s">
        <v>0</v>
      </c>
      <c r="G24" s="301">
        <f>A23</f>
        <v>0</v>
      </c>
      <c r="H24" s="302"/>
      <c r="I24" s="302"/>
      <c r="J24" s="36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4" t="s">
        <v>11</v>
      </c>
      <c r="C25" s="53"/>
      <c r="D25" s="54"/>
      <c r="E25" s="58">
        <v>21</v>
      </c>
      <c r="F25" s="35" t="s">
        <v>0</v>
      </c>
      <c r="G25" s="295">
        <f>I21</f>
        <v>0</v>
      </c>
      <c r="H25" s="296"/>
      <c r="I25" s="296"/>
      <c r="J25" s="36" t="str">
        <f t="shared" si="0"/>
        <v>CZK</v>
      </c>
    </row>
    <row r="26" spans="1:10" ht="23.25" customHeight="1" x14ac:dyDescent="0.25">
      <c r="A26" s="2">
        <f>(A25-INT(A25))*100</f>
        <v>0</v>
      </c>
      <c r="B26" s="28" t="s">
        <v>12</v>
      </c>
      <c r="C26" s="59"/>
      <c r="D26" s="48"/>
      <c r="E26" s="60">
        <f>SazbaDPH2</f>
        <v>21</v>
      </c>
      <c r="F26" s="26" t="s">
        <v>0</v>
      </c>
      <c r="G26" s="274">
        <f>A25</f>
        <v>0</v>
      </c>
      <c r="H26" s="275"/>
      <c r="I26" s="275"/>
      <c r="J26" s="33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27" t="s">
        <v>3</v>
      </c>
      <c r="C27" s="61"/>
      <c r="D27" s="62"/>
      <c r="E27" s="61"/>
      <c r="F27" s="15"/>
      <c r="G27" s="276">
        <v>0</v>
      </c>
      <c r="H27" s="276"/>
      <c r="I27" s="276"/>
      <c r="J27" s="37" t="str">
        <f t="shared" si="0"/>
        <v>CZK</v>
      </c>
    </row>
    <row r="28" spans="1:10" ht="27.75" hidden="1" customHeight="1" thickBot="1" x14ac:dyDescent="0.3">
      <c r="A28" s="2"/>
      <c r="B28" s="100" t="s">
        <v>21</v>
      </c>
      <c r="C28" s="101"/>
      <c r="D28" s="101"/>
      <c r="E28" s="102"/>
      <c r="F28" s="103"/>
      <c r="G28" s="297">
        <f>ZakladDPHSniVypocet+ZakladDPHZaklVypocet</f>
        <v>0</v>
      </c>
      <c r="H28" s="297"/>
      <c r="I28" s="297"/>
      <c r="J28" s="104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0" t="s">
        <v>33</v>
      </c>
      <c r="C29" s="105"/>
      <c r="D29" s="105"/>
      <c r="E29" s="105"/>
      <c r="F29" s="106"/>
      <c r="G29" s="294">
        <f>ZakladDPHZakl+DPHZakl+Zaokrouhleni</f>
        <v>0</v>
      </c>
      <c r="H29" s="294"/>
      <c r="I29" s="294"/>
      <c r="J29" s="107" t="s">
        <v>45</v>
      </c>
    </row>
    <row r="30" spans="1:10" ht="12.6" customHeight="1" x14ac:dyDescent="0.25">
      <c r="A30" s="2"/>
      <c r="B30" s="2"/>
      <c r="J30" s="9"/>
    </row>
    <row r="31" spans="1:10" ht="30" customHeight="1" x14ac:dyDescent="0.25">
      <c r="A31" s="2"/>
      <c r="B31" s="2"/>
      <c r="C31" s="237"/>
      <c r="D31" s="237"/>
      <c r="E31" s="237"/>
      <c r="F31" s="238"/>
      <c r="G31" s="238"/>
      <c r="H31" s="238"/>
      <c r="I31" s="238"/>
      <c r="J31" s="9"/>
    </row>
    <row r="32" spans="1:10" ht="18.75" customHeight="1" x14ac:dyDescent="0.25">
      <c r="A32" s="2"/>
      <c r="B32" s="16"/>
      <c r="C32" s="239"/>
      <c r="D32" s="240"/>
      <c r="E32" s="240"/>
      <c r="F32" s="241"/>
      <c r="G32" s="242"/>
      <c r="H32" s="243"/>
      <c r="I32" s="244"/>
      <c r="J32" s="9"/>
    </row>
    <row r="33" spans="1:10" ht="47.25" customHeight="1" x14ac:dyDescent="0.25">
      <c r="A33" s="2"/>
      <c r="B33" s="2"/>
      <c r="C33" s="237"/>
      <c r="D33" s="237"/>
      <c r="E33" s="237"/>
      <c r="F33" s="238"/>
      <c r="G33" s="238"/>
      <c r="H33" s="238"/>
      <c r="I33" s="238"/>
      <c r="J33" s="9"/>
    </row>
    <row r="34" spans="1:10" s="19" customFormat="1" ht="18.75" customHeight="1" x14ac:dyDescent="0.25">
      <c r="A34" s="18"/>
      <c r="B34" s="18"/>
      <c r="C34" s="245"/>
      <c r="D34" s="270"/>
      <c r="E34" s="270"/>
      <c r="F34" s="246"/>
      <c r="G34" s="269"/>
      <c r="H34" s="269"/>
      <c r="I34" s="269"/>
      <c r="J34" s="23"/>
    </row>
    <row r="35" spans="1:10" ht="12.6" customHeight="1" x14ac:dyDescent="0.25">
      <c r="A35" s="2"/>
      <c r="B35" s="2"/>
      <c r="C35" s="237"/>
      <c r="D35" s="300"/>
      <c r="E35" s="300"/>
      <c r="F35" s="238"/>
      <c r="G35" s="238"/>
      <c r="H35" s="247"/>
      <c r="I35" s="238"/>
      <c r="J35" s="9"/>
    </row>
    <row r="36" spans="1:10" ht="13.5" customHeight="1" thickBot="1" x14ac:dyDescent="0.3">
      <c r="A36" s="11"/>
      <c r="B36" s="11"/>
      <c r="C36" s="63"/>
      <c r="D36" s="63"/>
      <c r="E36" s="63"/>
      <c r="F36" s="12"/>
      <c r="G36" s="12"/>
      <c r="H36" s="12"/>
      <c r="I36" s="12"/>
      <c r="J36" s="13"/>
    </row>
    <row r="37" spans="1:10" ht="27" hidden="1" customHeight="1" x14ac:dyDescent="0.25">
      <c r="B37" s="77" t="s">
        <v>13</v>
      </c>
      <c r="C37" s="78"/>
      <c r="D37" s="78"/>
      <c r="E37" s="78"/>
      <c r="F37" s="79"/>
      <c r="G37" s="79"/>
      <c r="H37" s="79"/>
      <c r="I37" s="79"/>
      <c r="J37" s="80"/>
    </row>
    <row r="38" spans="1:10" ht="25.5" hidden="1" customHeight="1" x14ac:dyDescent="0.25">
      <c r="A38" s="76" t="s">
        <v>35</v>
      </c>
      <c r="B38" s="81" t="s">
        <v>14</v>
      </c>
      <c r="C38" s="82" t="s">
        <v>4</v>
      </c>
      <c r="D38" s="82"/>
      <c r="E38" s="82"/>
      <c r="F38" s="83" t="str">
        <f>B23</f>
        <v>Základ pro sníženou DPH</v>
      </c>
      <c r="G38" s="83" t="str">
        <f>B25</f>
        <v>Základ pro základní DPH</v>
      </c>
      <c r="H38" s="84" t="s">
        <v>15</v>
      </c>
      <c r="I38" s="84" t="s">
        <v>1</v>
      </c>
      <c r="J38" s="85" t="s">
        <v>0</v>
      </c>
    </row>
    <row r="39" spans="1:10" ht="25.5" hidden="1" customHeight="1" x14ac:dyDescent="0.25">
      <c r="A39" s="76">
        <v>1</v>
      </c>
      <c r="B39" s="86" t="s">
        <v>43</v>
      </c>
      <c r="C39" s="298"/>
      <c r="D39" s="298"/>
      <c r="E39" s="299"/>
      <c r="F39" s="87">
        <f>'stavební část'!AD103</f>
        <v>0</v>
      </c>
      <c r="G39" s="88">
        <f>'stavební část'!AE103</f>
        <v>0</v>
      </c>
      <c r="H39" s="89">
        <f>(F39*SazbaDPH1/100)+(G39*SazbaDPH2/100)</f>
        <v>0</v>
      </c>
      <c r="I39" s="89">
        <f>F39+G39+H39</f>
        <v>0</v>
      </c>
      <c r="J39" s="90" t="str">
        <f>IF(CenaCelkemVypocet=0,"",I39/CenaCelkemVypocet*100)</f>
        <v/>
      </c>
    </row>
    <row r="40" spans="1:10" ht="25.5" hidden="1" customHeight="1" x14ac:dyDescent="0.25">
      <c r="A40" s="76">
        <v>2</v>
      </c>
      <c r="B40" s="91" t="s">
        <v>37</v>
      </c>
      <c r="C40" s="309" t="s">
        <v>39</v>
      </c>
      <c r="D40" s="309"/>
      <c r="E40" s="310"/>
      <c r="F40" s="92">
        <f>'stavební část'!AD103</f>
        <v>0</v>
      </c>
      <c r="G40" s="93">
        <f>'stavební část'!AE103</f>
        <v>0</v>
      </c>
      <c r="H40" s="93">
        <f>(F40*SazbaDPH1/100)+(G40*SazbaDPH2/100)</f>
        <v>0</v>
      </c>
      <c r="I40" s="93">
        <f>F40+G40+H40</f>
        <v>0</v>
      </c>
      <c r="J40" s="94" t="str">
        <f>IF(CenaCelkemVypocet=0,"",I40/CenaCelkemVypocet*100)</f>
        <v/>
      </c>
    </row>
    <row r="41" spans="1:10" ht="25.5" hidden="1" customHeight="1" x14ac:dyDescent="0.25">
      <c r="A41" s="76">
        <v>3</v>
      </c>
      <c r="B41" s="95" t="s">
        <v>37</v>
      </c>
      <c r="C41" s="298" t="s">
        <v>38</v>
      </c>
      <c r="D41" s="298"/>
      <c r="E41" s="299"/>
      <c r="F41" s="96">
        <f>'stavební část'!AD103</f>
        <v>0</v>
      </c>
      <c r="G41" s="89">
        <f>'stavební část'!AE103</f>
        <v>0</v>
      </c>
      <c r="H41" s="89">
        <f>(F41*SazbaDPH1/100)+(G41*SazbaDPH2/100)</f>
        <v>0</v>
      </c>
      <c r="I41" s="89">
        <f>F41+G41+H41</f>
        <v>0</v>
      </c>
      <c r="J41" s="90" t="str">
        <f>IF(CenaCelkemVypocet=0,"",I41/CenaCelkemVypocet*100)</f>
        <v/>
      </c>
    </row>
    <row r="42" spans="1:10" ht="19.2" hidden="1" customHeight="1" x14ac:dyDescent="0.25">
      <c r="A42" s="76"/>
      <c r="B42" s="304" t="s">
        <v>44</v>
      </c>
      <c r="C42" s="305"/>
      <c r="D42" s="305"/>
      <c r="E42" s="306"/>
      <c r="F42" s="97">
        <f>SUMIF(A39:A41,"=1",F39:F41)</f>
        <v>0</v>
      </c>
      <c r="G42" s="98">
        <f>SUMIF(A39:A41,"=1",G39:G41)</f>
        <v>0</v>
      </c>
      <c r="H42" s="98">
        <f>SUMIF(A39:A41,"=1",H39:H41)</f>
        <v>0</v>
      </c>
      <c r="I42" s="98">
        <f>SUMIF(A39:A41,"=1",I39:I41)</f>
        <v>0</v>
      </c>
      <c r="J42" s="99">
        <f>SUMIF(A39:A41,"=1",J39:J41)</f>
        <v>0</v>
      </c>
    </row>
    <row r="43" spans="1:10" ht="13.2" hidden="1" customHeight="1" x14ac:dyDescent="0.25"/>
    <row r="44" spans="1:10" ht="13.2" hidden="1" customHeight="1" x14ac:dyDescent="0.25">
      <c r="A44" t="s">
        <v>46</v>
      </c>
    </row>
    <row r="45" spans="1:10" ht="13.2" hidden="1" customHeight="1" x14ac:dyDescent="0.25">
      <c r="A45" t="s">
        <v>47</v>
      </c>
    </row>
    <row r="46" spans="1:10" ht="13.2" hidden="1" customHeight="1" x14ac:dyDescent="0.25">
      <c r="A46" t="s">
        <v>48</v>
      </c>
    </row>
    <row r="49" spans="1:10" ht="15.6" x14ac:dyDescent="0.3">
      <c r="B49" s="108" t="s">
        <v>49</v>
      </c>
    </row>
    <row r="51" spans="1:10" ht="25.5" customHeight="1" x14ac:dyDescent="0.25">
      <c r="A51" s="110"/>
      <c r="B51" s="113" t="s">
        <v>14</v>
      </c>
      <c r="C51" s="113" t="s">
        <v>4</v>
      </c>
      <c r="D51" s="114"/>
      <c r="E51" s="114"/>
      <c r="F51" s="115" t="s">
        <v>50</v>
      </c>
      <c r="G51" s="115"/>
      <c r="H51" s="115"/>
      <c r="I51" s="115" t="s">
        <v>27</v>
      </c>
      <c r="J51" s="115" t="s">
        <v>0</v>
      </c>
    </row>
    <row r="52" spans="1:10" ht="36.75" customHeight="1" x14ac:dyDescent="0.25">
      <c r="A52" s="111"/>
      <c r="B52" s="116" t="s">
        <v>51</v>
      </c>
      <c r="C52" s="307" t="s">
        <v>52</v>
      </c>
      <c r="D52" s="308"/>
      <c r="E52" s="308"/>
      <c r="F52" s="122" t="s">
        <v>22</v>
      </c>
      <c r="G52" s="123"/>
      <c r="H52" s="123"/>
      <c r="I52" s="123">
        <f>'stavební část'!G8</f>
        <v>0</v>
      </c>
      <c r="J52" s="120" t="str">
        <f>IF(I66=0,"",I52/I66*100)</f>
        <v/>
      </c>
    </row>
    <row r="53" spans="1:10" ht="36.75" customHeight="1" x14ac:dyDescent="0.25">
      <c r="A53" s="111"/>
      <c r="B53" s="116" t="s">
        <v>53</v>
      </c>
      <c r="C53" s="307" t="s">
        <v>54</v>
      </c>
      <c r="D53" s="308"/>
      <c r="E53" s="308"/>
      <c r="F53" s="122" t="s">
        <v>22</v>
      </c>
      <c r="G53" s="123"/>
      <c r="H53" s="123"/>
      <c r="I53" s="123">
        <f>'stavební část'!G11</f>
        <v>0</v>
      </c>
      <c r="J53" s="120" t="str">
        <f>IF(I66=0,"",I53/I66*100)</f>
        <v/>
      </c>
    </row>
    <row r="54" spans="1:10" ht="36.75" customHeight="1" x14ac:dyDescent="0.25">
      <c r="A54" s="111"/>
      <c r="B54" s="116" t="s">
        <v>55</v>
      </c>
      <c r="C54" s="307" t="s">
        <v>56</v>
      </c>
      <c r="D54" s="308"/>
      <c r="E54" s="308"/>
      <c r="F54" s="122" t="s">
        <v>22</v>
      </c>
      <c r="G54" s="123"/>
      <c r="H54" s="123"/>
      <c r="I54" s="123">
        <f>'stavební část'!G20</f>
        <v>0</v>
      </c>
      <c r="J54" s="120" t="str">
        <f>IF(I66=0,"",I54/I66*100)</f>
        <v/>
      </c>
    </row>
    <row r="55" spans="1:10" ht="36.75" customHeight="1" x14ac:dyDescent="0.25">
      <c r="A55" s="111"/>
      <c r="B55" s="116" t="s">
        <v>57</v>
      </c>
      <c r="C55" s="307" t="s">
        <v>58</v>
      </c>
      <c r="D55" s="308"/>
      <c r="E55" s="308"/>
      <c r="F55" s="122" t="s">
        <v>22</v>
      </c>
      <c r="G55" s="123"/>
      <c r="H55" s="123"/>
      <c r="I55" s="123">
        <f>'stavební část'!G24</f>
        <v>0</v>
      </c>
      <c r="J55" s="120" t="str">
        <f>IF(I66=0,"",I55/I66*100)</f>
        <v/>
      </c>
    </row>
    <row r="56" spans="1:10" ht="36.75" customHeight="1" x14ac:dyDescent="0.25">
      <c r="A56" s="111"/>
      <c r="B56" s="116" t="s">
        <v>59</v>
      </c>
      <c r="C56" s="307" t="s">
        <v>60</v>
      </c>
      <c r="D56" s="308"/>
      <c r="E56" s="308"/>
      <c r="F56" s="122" t="s">
        <v>22</v>
      </c>
      <c r="G56" s="123"/>
      <c r="H56" s="123"/>
      <c r="I56" s="123">
        <f>'stavební část'!G26</f>
        <v>0</v>
      </c>
      <c r="J56" s="120" t="str">
        <f>IF(I66=0,"",I56/I66*100)</f>
        <v/>
      </c>
    </row>
    <row r="57" spans="1:10" ht="36.75" customHeight="1" x14ac:dyDescent="0.25">
      <c r="A57" s="111"/>
      <c r="B57" s="116" t="s">
        <v>61</v>
      </c>
      <c r="C57" s="307" t="s">
        <v>62</v>
      </c>
      <c r="D57" s="308"/>
      <c r="E57" s="308"/>
      <c r="F57" s="122" t="s">
        <v>22</v>
      </c>
      <c r="G57" s="123"/>
      <c r="H57" s="123"/>
      <c r="I57" s="123">
        <f>'stavební část'!G46</f>
        <v>0</v>
      </c>
      <c r="J57" s="120" t="str">
        <f>IF(I66=0,"",I57/I66*100)</f>
        <v/>
      </c>
    </row>
    <row r="58" spans="1:10" ht="36.75" customHeight="1" x14ac:dyDescent="0.25">
      <c r="A58" s="111"/>
      <c r="B58" s="116" t="s">
        <v>63</v>
      </c>
      <c r="C58" s="307" t="s">
        <v>64</v>
      </c>
      <c r="D58" s="308"/>
      <c r="E58" s="308"/>
      <c r="F58" s="122" t="s">
        <v>22</v>
      </c>
      <c r="G58" s="123"/>
      <c r="H58" s="123"/>
      <c r="I58" s="123">
        <f>'stavební část'!G51</f>
        <v>0</v>
      </c>
      <c r="J58" s="120" t="str">
        <f>IF(I66=0,"",I58/I66*100)</f>
        <v/>
      </c>
    </row>
    <row r="59" spans="1:10" ht="36.75" customHeight="1" x14ac:dyDescent="0.25">
      <c r="A59" s="111"/>
      <c r="B59" s="116" t="s">
        <v>65</v>
      </c>
      <c r="C59" s="307" t="s">
        <v>66</v>
      </c>
      <c r="D59" s="308"/>
      <c r="E59" s="308"/>
      <c r="F59" s="122" t="s">
        <v>22</v>
      </c>
      <c r="G59" s="123"/>
      <c r="H59" s="123"/>
      <c r="I59" s="123">
        <f>'stavební část'!G53</f>
        <v>0</v>
      </c>
      <c r="J59" s="120" t="str">
        <f>IF(I66=0,"",I59/I66*100)</f>
        <v/>
      </c>
    </row>
    <row r="60" spans="1:10" ht="36.75" customHeight="1" x14ac:dyDescent="0.25">
      <c r="A60" s="111"/>
      <c r="B60" s="116" t="s">
        <v>67</v>
      </c>
      <c r="C60" s="307" t="s">
        <v>68</v>
      </c>
      <c r="D60" s="308"/>
      <c r="E60" s="308"/>
      <c r="F60" s="122" t="s">
        <v>22</v>
      </c>
      <c r="G60" s="123"/>
      <c r="H60" s="123"/>
      <c r="I60" s="123">
        <f>'stavební část'!G69</f>
        <v>0</v>
      </c>
      <c r="J60" s="120" t="str">
        <f>IF(I66=0,"",I60/I66*100)</f>
        <v/>
      </c>
    </row>
    <row r="61" spans="1:10" ht="36.75" customHeight="1" x14ac:dyDescent="0.25">
      <c r="A61" s="111"/>
      <c r="B61" s="116" t="s">
        <v>69</v>
      </c>
      <c r="C61" s="307" t="s">
        <v>70</v>
      </c>
      <c r="D61" s="308"/>
      <c r="E61" s="308"/>
      <c r="F61" s="122" t="s">
        <v>23</v>
      </c>
      <c r="G61" s="123"/>
      <c r="H61" s="123"/>
      <c r="I61" s="123">
        <f>'stavební část'!G71</f>
        <v>0</v>
      </c>
      <c r="J61" s="120" t="str">
        <f>IF(I66=0,"",I61/I66*100)</f>
        <v/>
      </c>
    </row>
    <row r="62" spans="1:10" ht="36.75" customHeight="1" x14ac:dyDescent="0.25">
      <c r="A62" s="111"/>
      <c r="B62" s="116" t="s">
        <v>71</v>
      </c>
      <c r="C62" s="307" t="s">
        <v>72</v>
      </c>
      <c r="D62" s="308"/>
      <c r="E62" s="308"/>
      <c r="F62" s="122" t="s">
        <v>23</v>
      </c>
      <c r="G62" s="123"/>
      <c r="H62" s="123"/>
      <c r="I62" s="123">
        <f>'stavební část'!G75</f>
        <v>0</v>
      </c>
      <c r="J62" s="120" t="str">
        <f>IF(I66=0,"",I62/I66*100)</f>
        <v/>
      </c>
    </row>
    <row r="63" spans="1:10" ht="36.75" customHeight="1" x14ac:dyDescent="0.25">
      <c r="A63" s="111"/>
      <c r="B63" s="116" t="s">
        <v>73</v>
      </c>
      <c r="C63" s="307" t="s">
        <v>74</v>
      </c>
      <c r="D63" s="308"/>
      <c r="E63" s="308"/>
      <c r="F63" s="122" t="s">
        <v>23</v>
      </c>
      <c r="G63" s="123"/>
      <c r="H63" s="123"/>
      <c r="I63" s="123">
        <f>'stavební část'!G78</f>
        <v>0</v>
      </c>
      <c r="J63" s="120" t="str">
        <f>IF(I66=0,"",I63/I66*100)</f>
        <v/>
      </c>
    </row>
    <row r="64" spans="1:10" ht="36.75" customHeight="1" x14ac:dyDescent="0.25">
      <c r="A64" s="111"/>
      <c r="B64" s="116" t="s">
        <v>75</v>
      </c>
      <c r="C64" s="307" t="s">
        <v>76</v>
      </c>
      <c r="D64" s="308"/>
      <c r="E64" s="308"/>
      <c r="F64" s="122" t="s">
        <v>23</v>
      </c>
      <c r="G64" s="123"/>
      <c r="H64" s="123"/>
      <c r="I64" s="123">
        <f>'stavební část'!G88</f>
        <v>0</v>
      </c>
      <c r="J64" s="120" t="str">
        <f>IF(I66=0,"",I64/I66*100)</f>
        <v/>
      </c>
    </row>
    <row r="65" spans="1:10" ht="36.75" customHeight="1" x14ac:dyDescent="0.25">
      <c r="A65" s="111"/>
      <c r="B65" s="116" t="s">
        <v>77</v>
      </c>
      <c r="C65" s="307" t="s">
        <v>78</v>
      </c>
      <c r="D65" s="308"/>
      <c r="E65" s="308"/>
      <c r="F65" s="122" t="s">
        <v>79</v>
      </c>
      <c r="G65" s="123"/>
      <c r="H65" s="123"/>
      <c r="I65" s="123">
        <f>'stavební část'!G91</f>
        <v>0</v>
      </c>
      <c r="J65" s="120" t="str">
        <f>IF(I66=0,"",I65/I66*100)</f>
        <v/>
      </c>
    </row>
    <row r="66" spans="1:10" ht="25.5" customHeight="1" x14ac:dyDescent="0.25">
      <c r="A66" s="112"/>
      <c r="B66" s="117" t="s">
        <v>1</v>
      </c>
      <c r="C66" s="118"/>
      <c r="D66" s="119"/>
      <c r="E66" s="119"/>
      <c r="F66" s="124"/>
      <c r="G66" s="125"/>
      <c r="H66" s="125"/>
      <c r="I66" s="125">
        <f>SUM(I52:I65)</f>
        <v>0</v>
      </c>
      <c r="J66" s="121">
        <f>SUM(J52:J65)</f>
        <v>0</v>
      </c>
    </row>
    <row r="67" spans="1:10" x14ac:dyDescent="0.25">
      <c r="F67" s="74"/>
      <c r="G67" s="74"/>
      <c r="H67" s="74"/>
      <c r="I67" s="74"/>
      <c r="J67" s="75"/>
    </row>
    <row r="68" spans="1:10" x14ac:dyDescent="0.25">
      <c r="F68" s="74"/>
      <c r="G68" s="74"/>
      <c r="H68" s="74"/>
      <c r="I68" s="74"/>
      <c r="J68" s="75"/>
    </row>
    <row r="69" spans="1:10" x14ac:dyDescent="0.25">
      <c r="F69" s="74"/>
      <c r="G69" s="74"/>
      <c r="H69" s="74"/>
      <c r="I69" s="74"/>
      <c r="J69" s="75"/>
    </row>
  </sheetData>
  <sheetProtection password="C6CE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5:E65"/>
    <mergeCell ref="C58:E58"/>
    <mergeCell ref="C59:E59"/>
    <mergeCell ref="C60:E60"/>
    <mergeCell ref="C61:E61"/>
    <mergeCell ref="C62:E62"/>
    <mergeCell ref="C55:E55"/>
    <mergeCell ref="C56:E56"/>
    <mergeCell ref="C57:E57"/>
    <mergeCell ref="C63:E63"/>
    <mergeCell ref="C64:E64"/>
    <mergeCell ref="B42:E42"/>
    <mergeCell ref="C52:E52"/>
    <mergeCell ref="C53:E53"/>
    <mergeCell ref="C54:E54"/>
    <mergeCell ref="C40:E40"/>
    <mergeCell ref="G29:I29"/>
    <mergeCell ref="G25:I25"/>
    <mergeCell ref="I19:J19"/>
    <mergeCell ref="G28:I28"/>
    <mergeCell ref="C41:E41"/>
    <mergeCell ref="C39:E3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1:H21"/>
    <mergeCell ref="E17:F17"/>
    <mergeCell ref="E4:J4"/>
    <mergeCell ref="G16:H16"/>
    <mergeCell ref="G17:H17"/>
    <mergeCell ref="E16:F16"/>
    <mergeCell ref="G34:I34"/>
    <mergeCell ref="D34:E3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</mergeCells>
  <phoneticPr fontId="0" type="noConversion"/>
  <pageMargins left="0.39370078740157483" right="0.19685039370078741" top="0.59055118110236227" bottom="0.39370078740157483" header="0" footer="0.19685039370078741"/>
  <pageSetup paperSize="9" scale="10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311" t="s">
        <v>5</v>
      </c>
      <c r="B1" s="311"/>
      <c r="C1" s="312"/>
      <c r="D1" s="311"/>
      <c r="E1" s="311"/>
      <c r="F1" s="311"/>
      <c r="G1" s="311"/>
    </row>
    <row r="2" spans="1:7" ht="24.9" customHeight="1" x14ac:dyDescent="0.25">
      <c r="A2" s="46" t="s">
        <v>6</v>
      </c>
      <c r="B2" s="45"/>
      <c r="C2" s="313"/>
      <c r="D2" s="313"/>
      <c r="E2" s="313"/>
      <c r="F2" s="313"/>
      <c r="G2" s="314"/>
    </row>
    <row r="3" spans="1:7" ht="24.9" customHeight="1" x14ac:dyDescent="0.25">
      <c r="A3" s="46" t="s">
        <v>7</v>
      </c>
      <c r="B3" s="45"/>
      <c r="C3" s="313"/>
      <c r="D3" s="313"/>
      <c r="E3" s="313"/>
      <c r="F3" s="313"/>
      <c r="G3" s="314"/>
    </row>
    <row r="4" spans="1:7" ht="24.9" customHeight="1" x14ac:dyDescent="0.25">
      <c r="A4" s="46" t="s">
        <v>8</v>
      </c>
      <c r="B4" s="45"/>
      <c r="C4" s="313"/>
      <c r="D4" s="313"/>
      <c r="E4" s="313"/>
      <c r="F4" s="313"/>
      <c r="G4" s="3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4993"/>
  <sheetViews>
    <sheetView workbookViewId="0">
      <pane ySplit="7" topLeftCell="A8" activePane="bottomLeft" state="frozen"/>
      <selection pane="bottomLeft" activeCell="D81" sqref="D81"/>
    </sheetView>
  </sheetViews>
  <sheetFormatPr defaultRowHeight="13.2" outlineLevelRow="1" x14ac:dyDescent="0.25"/>
  <cols>
    <col min="1" max="1" width="3.44140625" style="10" customWidth="1"/>
    <col min="2" max="2" width="11.88671875" style="109" customWidth="1"/>
    <col min="3" max="3" width="34" style="109" customWidth="1"/>
    <col min="4" max="4" width="4.88671875" customWidth="1"/>
    <col min="5" max="5" width="10.33203125" customWidth="1"/>
    <col min="6" max="6" width="9.33203125" customWidth="1"/>
    <col min="7" max="7" width="12.6640625" customWidth="1"/>
    <col min="8" max="18" width="0" hidden="1" customWidth="1"/>
    <col min="19" max="19" width="9.44140625" style="10" customWidth="1"/>
    <col min="20" max="23" width="8.88671875" hidden="1" customWidth="1"/>
    <col min="28" max="28" width="0" hidden="1" customWidth="1"/>
    <col min="30" max="40" width="0" hidden="1" customWidth="1"/>
  </cols>
  <sheetData>
    <row r="1" spans="1:59" ht="15.75" customHeight="1" x14ac:dyDescent="0.3">
      <c r="A1" s="315" t="s">
        <v>5</v>
      </c>
      <c r="B1" s="315"/>
      <c r="C1" s="315"/>
      <c r="D1" s="315"/>
      <c r="E1" s="315"/>
      <c r="F1" s="315"/>
      <c r="G1" s="315"/>
      <c r="AF1" t="s">
        <v>82</v>
      </c>
    </row>
    <row r="2" spans="1:59" ht="24.9" customHeight="1" x14ac:dyDescent="0.25">
      <c r="A2" s="217" t="s">
        <v>6</v>
      </c>
      <c r="B2" s="45" t="s">
        <v>42</v>
      </c>
      <c r="C2" s="316" t="s">
        <v>338</v>
      </c>
      <c r="D2" s="317"/>
      <c r="E2" s="317"/>
      <c r="F2" s="317"/>
      <c r="G2" s="317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5"/>
      <c r="T2" s="223"/>
      <c r="U2" s="223"/>
      <c r="V2" s="223"/>
      <c r="W2" s="223"/>
      <c r="AF2" t="s">
        <v>83</v>
      </c>
    </row>
    <row r="3" spans="1:59" ht="24.9" customHeight="1" x14ac:dyDescent="0.25">
      <c r="A3" s="217" t="s">
        <v>7</v>
      </c>
      <c r="B3" s="45" t="s">
        <v>37</v>
      </c>
      <c r="C3" s="316" t="s">
        <v>339</v>
      </c>
      <c r="D3" s="317"/>
      <c r="E3" s="317"/>
      <c r="F3" s="317"/>
      <c r="G3" s="317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5"/>
      <c r="T3" s="223"/>
      <c r="U3" s="223"/>
      <c r="V3" s="223"/>
      <c r="W3" s="223"/>
      <c r="AB3" s="109" t="s">
        <v>83</v>
      </c>
      <c r="AF3" t="s">
        <v>84</v>
      </c>
    </row>
    <row r="4" spans="1:59" ht="24.9" customHeight="1" x14ac:dyDescent="0.25">
      <c r="A4" s="218" t="s">
        <v>8</v>
      </c>
      <c r="B4" s="127" t="s">
        <v>37</v>
      </c>
      <c r="C4" s="318" t="s">
        <v>38</v>
      </c>
      <c r="D4" s="319"/>
      <c r="E4" s="319"/>
      <c r="F4" s="319"/>
      <c r="G4" s="319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7"/>
      <c r="T4" s="256"/>
      <c r="U4" s="256"/>
      <c r="V4" s="256"/>
      <c r="W4" s="256"/>
      <c r="AF4" t="s">
        <v>85</v>
      </c>
    </row>
    <row r="5" spans="1:59" x14ac:dyDescent="0.25">
      <c r="D5" s="10"/>
    </row>
    <row r="6" spans="1:59" ht="45.6" customHeight="1" x14ac:dyDescent="0.25">
      <c r="A6" s="213" t="s">
        <v>86</v>
      </c>
      <c r="B6" s="214" t="s">
        <v>87</v>
      </c>
      <c r="C6" s="214" t="s">
        <v>88</v>
      </c>
      <c r="D6" s="213" t="s">
        <v>89</v>
      </c>
      <c r="E6" s="213" t="s">
        <v>90</v>
      </c>
      <c r="F6" s="215" t="s">
        <v>91</v>
      </c>
      <c r="G6" s="213" t="s">
        <v>27</v>
      </c>
      <c r="H6" s="216" t="s">
        <v>28</v>
      </c>
      <c r="I6" s="216" t="s">
        <v>92</v>
      </c>
      <c r="J6" s="216" t="s">
        <v>29</v>
      </c>
      <c r="K6" s="216" t="s">
        <v>93</v>
      </c>
      <c r="L6" s="216" t="s">
        <v>94</v>
      </c>
      <c r="M6" s="216" t="s">
        <v>95</v>
      </c>
      <c r="N6" s="216" t="s">
        <v>96</v>
      </c>
      <c r="O6" s="216" t="s">
        <v>97</v>
      </c>
      <c r="P6" s="216" t="s">
        <v>98</v>
      </c>
      <c r="Q6" s="216" t="s">
        <v>99</v>
      </c>
      <c r="R6" s="216" t="s">
        <v>100</v>
      </c>
      <c r="S6" s="216" t="s">
        <v>101</v>
      </c>
      <c r="T6" s="128" t="s">
        <v>102</v>
      </c>
      <c r="U6" s="128" t="s">
        <v>103</v>
      </c>
      <c r="V6" s="128" t="s">
        <v>104</v>
      </c>
      <c r="W6" s="128" t="s">
        <v>105</v>
      </c>
    </row>
    <row r="7" spans="1:59" hidden="1" x14ac:dyDescent="0.25">
      <c r="A7" s="6"/>
      <c r="B7" s="4"/>
      <c r="C7" s="4"/>
      <c r="D7" s="6"/>
      <c r="E7" s="130"/>
      <c r="F7" s="131"/>
      <c r="G7" s="131"/>
      <c r="H7" s="131"/>
      <c r="I7" s="131"/>
      <c r="J7" s="131"/>
      <c r="K7" s="131"/>
      <c r="L7" s="131"/>
      <c r="M7" s="131"/>
      <c r="N7" s="130"/>
      <c r="O7" s="130"/>
      <c r="P7" s="130"/>
      <c r="Q7" s="130"/>
      <c r="R7" s="131"/>
      <c r="S7" s="208"/>
      <c r="T7" s="131"/>
      <c r="U7" s="131"/>
      <c r="V7" s="131"/>
      <c r="W7" s="131"/>
    </row>
    <row r="8" spans="1:59" x14ac:dyDescent="0.25">
      <c r="A8" s="219" t="s">
        <v>106</v>
      </c>
      <c r="B8" s="137" t="s">
        <v>51</v>
      </c>
      <c r="C8" s="151" t="s">
        <v>52</v>
      </c>
      <c r="D8" s="138"/>
      <c r="E8" s="139"/>
      <c r="F8" s="140"/>
      <c r="G8" s="140">
        <f>SUMIF(AF9:AF10,"&lt;&gt;NOR",G9:G10)</f>
        <v>0</v>
      </c>
      <c r="H8" s="140"/>
      <c r="I8" s="140">
        <f>SUM(I9:I10)</f>
        <v>0</v>
      </c>
      <c r="J8" s="140"/>
      <c r="K8" s="140">
        <f>SUM(K9:K10)</f>
        <v>0</v>
      </c>
      <c r="L8" s="140"/>
      <c r="M8" s="140">
        <f>SUM(M9:M10)</f>
        <v>0</v>
      </c>
      <c r="N8" s="139"/>
      <c r="O8" s="139">
        <f>SUM(O9:O10)</f>
        <v>4.3</v>
      </c>
      <c r="P8" s="139"/>
      <c r="Q8" s="139">
        <f>SUM(Q9:Q10)</f>
        <v>0</v>
      </c>
      <c r="R8" s="140"/>
      <c r="S8" s="209"/>
      <c r="T8" s="136"/>
      <c r="U8" s="136">
        <f>SUM(U9:U10)</f>
        <v>8.1199999999999992</v>
      </c>
      <c r="V8" s="136"/>
      <c r="W8" s="136"/>
      <c r="AF8" t="s">
        <v>107</v>
      </c>
    </row>
    <row r="9" spans="1:59" ht="20.399999999999999" outlineLevel="1" x14ac:dyDescent="0.25">
      <c r="A9" s="220">
        <v>1</v>
      </c>
      <c r="B9" s="146" t="s">
        <v>108</v>
      </c>
      <c r="C9" s="152" t="s">
        <v>109</v>
      </c>
      <c r="D9" s="147" t="s">
        <v>110</v>
      </c>
      <c r="E9" s="158">
        <v>2.2000000000000002</v>
      </c>
      <c r="F9" s="198">
        <v>0</v>
      </c>
      <c r="G9" s="150">
        <f>ROUND(E9*F9,2)</f>
        <v>0</v>
      </c>
      <c r="H9" s="149"/>
      <c r="I9" s="150">
        <f>ROUND(E9*H9,2)</f>
        <v>0</v>
      </c>
      <c r="J9" s="149"/>
      <c r="K9" s="150">
        <f>ROUND(E9*J9,2)</f>
        <v>0</v>
      </c>
      <c r="L9" s="150">
        <v>21</v>
      </c>
      <c r="M9" s="150">
        <f>G9*(1+L9/100)</f>
        <v>0</v>
      </c>
      <c r="N9" s="148">
        <v>1.9535199999999999</v>
      </c>
      <c r="O9" s="148">
        <f>ROUND(E9*N9,2)</f>
        <v>4.3</v>
      </c>
      <c r="P9" s="148">
        <v>0</v>
      </c>
      <c r="Q9" s="148">
        <f>ROUND(E9*P9,2)</f>
        <v>0</v>
      </c>
      <c r="R9" s="150"/>
      <c r="S9" s="210" t="s">
        <v>111</v>
      </c>
      <c r="T9" s="134">
        <v>3.69</v>
      </c>
      <c r="U9" s="134">
        <f>ROUND(E9*T9,2)</f>
        <v>8.1199999999999992</v>
      </c>
      <c r="V9" s="134"/>
      <c r="W9" s="134" t="s">
        <v>112</v>
      </c>
      <c r="X9" s="129"/>
      <c r="Y9" s="129"/>
      <c r="Z9" s="129"/>
      <c r="AA9" s="129"/>
      <c r="AB9" s="129"/>
      <c r="AC9" s="129"/>
      <c r="AD9" s="129"/>
      <c r="AE9" s="129"/>
      <c r="AF9" s="129" t="s">
        <v>113</v>
      </c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</row>
    <row r="10" spans="1:59" ht="20.399999999999999" outlineLevel="1" x14ac:dyDescent="0.25">
      <c r="A10" s="220">
        <v>2</v>
      </c>
      <c r="B10" s="146" t="s">
        <v>114</v>
      </c>
      <c r="C10" s="152" t="s">
        <v>115</v>
      </c>
      <c r="D10" s="147" t="s">
        <v>116</v>
      </c>
      <c r="E10" s="158">
        <v>154.75</v>
      </c>
      <c r="F10" s="198">
        <v>0</v>
      </c>
      <c r="G10" s="150">
        <f>ROUND(E10*F10,2)</f>
        <v>0</v>
      </c>
      <c r="H10" s="149"/>
      <c r="I10" s="150">
        <f>ROUND(E10*H10,2)</f>
        <v>0</v>
      </c>
      <c r="J10" s="149"/>
      <c r="K10" s="150">
        <f>ROUND(E10*J10,2)</f>
        <v>0</v>
      </c>
      <c r="L10" s="150">
        <v>21</v>
      </c>
      <c r="M10" s="150">
        <f>G10*(1+L10/100)</f>
        <v>0</v>
      </c>
      <c r="N10" s="148">
        <v>0</v>
      </c>
      <c r="O10" s="148">
        <f>ROUND(E10*N10,2)</f>
        <v>0</v>
      </c>
      <c r="P10" s="148">
        <v>0</v>
      </c>
      <c r="Q10" s="148">
        <f>ROUND(E10*P10,2)</f>
        <v>0</v>
      </c>
      <c r="R10" s="150"/>
      <c r="S10" s="210" t="s">
        <v>117</v>
      </c>
      <c r="T10" s="134">
        <v>0</v>
      </c>
      <c r="U10" s="134">
        <f>ROUND(E10*T10,2)</f>
        <v>0</v>
      </c>
      <c r="V10" s="134"/>
      <c r="W10" s="134" t="s">
        <v>112</v>
      </c>
      <c r="X10" s="129"/>
      <c r="Y10" s="129"/>
      <c r="Z10" s="129"/>
      <c r="AA10" s="129"/>
      <c r="AB10" s="129"/>
      <c r="AC10" s="129"/>
      <c r="AD10" s="129"/>
      <c r="AE10" s="129"/>
      <c r="AF10" s="129" t="s">
        <v>113</v>
      </c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</row>
    <row r="11" spans="1:59" x14ac:dyDescent="0.25">
      <c r="A11" s="219" t="s">
        <v>106</v>
      </c>
      <c r="B11" s="137" t="s">
        <v>53</v>
      </c>
      <c r="C11" s="151" t="s">
        <v>54</v>
      </c>
      <c r="D11" s="138"/>
      <c r="E11" s="156"/>
      <c r="F11" s="199"/>
      <c r="G11" s="140">
        <f>SUMIF(AF12:AF19,"&lt;&gt;NOR",G12:G19)</f>
        <v>0</v>
      </c>
      <c r="H11" s="140"/>
      <c r="I11" s="140">
        <f>SUM(I12:I19)</f>
        <v>0</v>
      </c>
      <c r="J11" s="140"/>
      <c r="K11" s="140">
        <f>SUM(K12:K19)</f>
        <v>0</v>
      </c>
      <c r="L11" s="140"/>
      <c r="M11" s="140">
        <f>SUM(M12:M19)</f>
        <v>0</v>
      </c>
      <c r="N11" s="139"/>
      <c r="O11" s="139">
        <f>SUM(O12:O19)</f>
        <v>5.82</v>
      </c>
      <c r="P11" s="139"/>
      <c r="Q11" s="139">
        <f>SUM(Q12:Q19)</f>
        <v>0</v>
      </c>
      <c r="R11" s="140"/>
      <c r="S11" s="209"/>
      <c r="T11" s="136"/>
      <c r="U11" s="136">
        <f>SUM(U12:U19)</f>
        <v>325.12</v>
      </c>
      <c r="V11" s="136"/>
      <c r="W11" s="136"/>
      <c r="AF11" t="s">
        <v>107</v>
      </c>
    </row>
    <row r="12" spans="1:59" outlineLevel="1" x14ac:dyDescent="0.25">
      <c r="A12" s="220">
        <v>3</v>
      </c>
      <c r="B12" s="146" t="s">
        <v>118</v>
      </c>
      <c r="C12" s="152" t="s">
        <v>119</v>
      </c>
      <c r="D12" s="147" t="s">
        <v>120</v>
      </c>
      <c r="E12" s="158">
        <v>255</v>
      </c>
      <c r="F12" s="198">
        <v>0</v>
      </c>
      <c r="G12" s="150">
        <f t="shared" ref="G12:G19" si="0">ROUND(E12*F12,2)</f>
        <v>0</v>
      </c>
      <c r="H12" s="149"/>
      <c r="I12" s="150">
        <f t="shared" ref="I12:I19" si="1">ROUND(E12*H12,2)</f>
        <v>0</v>
      </c>
      <c r="J12" s="149"/>
      <c r="K12" s="150">
        <f t="shared" ref="K12:K19" si="2">ROUND(E12*J12,2)</f>
        <v>0</v>
      </c>
      <c r="L12" s="150">
        <v>21</v>
      </c>
      <c r="M12" s="150">
        <f t="shared" ref="M12:M19" si="3">G12*(1+L12/100)</f>
        <v>0</v>
      </c>
      <c r="N12" s="148">
        <v>3.0000000000000001E-3</v>
      </c>
      <c r="O12" s="148">
        <f t="shared" ref="O12:O19" si="4">ROUND(E12*N12,2)</f>
        <v>0.77</v>
      </c>
      <c r="P12" s="148">
        <v>0</v>
      </c>
      <c r="Q12" s="148">
        <f t="shared" ref="Q12:Q19" si="5">ROUND(E12*P12,2)</f>
        <v>0</v>
      </c>
      <c r="R12" s="150"/>
      <c r="S12" s="210" t="s">
        <v>111</v>
      </c>
      <c r="T12" s="134">
        <v>0.24</v>
      </c>
      <c r="U12" s="134">
        <f t="shared" ref="U12:U19" si="6">ROUND(E12*T12,2)</f>
        <v>61.2</v>
      </c>
      <c r="V12" s="134"/>
      <c r="W12" s="134" t="s">
        <v>112</v>
      </c>
      <c r="X12" s="129"/>
      <c r="Y12" s="129"/>
      <c r="Z12" s="129"/>
      <c r="AA12" s="129"/>
      <c r="AB12" s="129"/>
      <c r="AC12" s="129"/>
      <c r="AD12" s="129"/>
      <c r="AE12" s="129"/>
      <c r="AF12" s="129" t="s">
        <v>113</v>
      </c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</row>
    <row r="13" spans="1:59" outlineLevel="1" x14ac:dyDescent="0.25">
      <c r="A13" s="220">
        <v>4</v>
      </c>
      <c r="B13" s="146" t="s">
        <v>121</v>
      </c>
      <c r="C13" s="152" t="s">
        <v>122</v>
      </c>
      <c r="D13" s="147" t="s">
        <v>120</v>
      </c>
      <c r="E13" s="158">
        <v>255</v>
      </c>
      <c r="F13" s="198">
        <v>0</v>
      </c>
      <c r="G13" s="150">
        <f t="shared" si="0"/>
        <v>0</v>
      </c>
      <c r="H13" s="149"/>
      <c r="I13" s="150">
        <f t="shared" si="1"/>
        <v>0</v>
      </c>
      <c r="J13" s="149"/>
      <c r="K13" s="150">
        <f t="shared" si="2"/>
        <v>0</v>
      </c>
      <c r="L13" s="150">
        <v>21</v>
      </c>
      <c r="M13" s="150">
        <f t="shared" si="3"/>
        <v>0</v>
      </c>
      <c r="N13" s="148">
        <v>3.5E-4</v>
      </c>
      <c r="O13" s="148">
        <f t="shared" si="4"/>
        <v>0.09</v>
      </c>
      <c r="P13" s="148">
        <v>0</v>
      </c>
      <c r="Q13" s="148">
        <f t="shared" si="5"/>
        <v>0</v>
      </c>
      <c r="R13" s="150"/>
      <c r="S13" s="210" t="s">
        <v>111</v>
      </c>
      <c r="T13" s="134">
        <v>5.1999999999999998E-2</v>
      </c>
      <c r="U13" s="134">
        <f t="shared" si="6"/>
        <v>13.26</v>
      </c>
      <c r="V13" s="134"/>
      <c r="W13" s="134" t="s">
        <v>112</v>
      </c>
      <c r="X13" s="129"/>
      <c r="Y13" s="129"/>
      <c r="Z13" s="129"/>
      <c r="AA13" s="129"/>
      <c r="AB13" s="129"/>
      <c r="AC13" s="129"/>
      <c r="AD13" s="129"/>
      <c r="AE13" s="129"/>
      <c r="AF13" s="129" t="s">
        <v>113</v>
      </c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</row>
    <row r="14" spans="1:59" outlineLevel="1" x14ac:dyDescent="0.25">
      <c r="A14" s="220">
        <v>5</v>
      </c>
      <c r="B14" s="146" t="s">
        <v>123</v>
      </c>
      <c r="C14" s="152" t="s">
        <v>124</v>
      </c>
      <c r="D14" s="147" t="s">
        <v>120</v>
      </c>
      <c r="E14" s="158">
        <v>235.78</v>
      </c>
      <c r="F14" s="198">
        <v>0</v>
      </c>
      <c r="G14" s="150">
        <f t="shared" si="0"/>
        <v>0</v>
      </c>
      <c r="H14" s="149"/>
      <c r="I14" s="150">
        <f t="shared" si="1"/>
        <v>0</v>
      </c>
      <c r="J14" s="149"/>
      <c r="K14" s="150">
        <f t="shared" si="2"/>
        <v>0</v>
      </c>
      <c r="L14" s="150">
        <v>21</v>
      </c>
      <c r="M14" s="150">
        <f t="shared" si="3"/>
        <v>0</v>
      </c>
      <c r="N14" s="148">
        <v>4.0000000000000003E-5</v>
      </c>
      <c r="O14" s="148">
        <f t="shared" si="4"/>
        <v>0.01</v>
      </c>
      <c r="P14" s="148">
        <v>0</v>
      </c>
      <c r="Q14" s="148">
        <f t="shared" si="5"/>
        <v>0</v>
      </c>
      <c r="R14" s="150"/>
      <c r="S14" s="210" t="s">
        <v>111</v>
      </c>
      <c r="T14" s="134">
        <v>7.8E-2</v>
      </c>
      <c r="U14" s="134">
        <f t="shared" si="6"/>
        <v>18.39</v>
      </c>
      <c r="V14" s="134"/>
      <c r="W14" s="134" t="s">
        <v>112</v>
      </c>
      <c r="X14" s="129"/>
      <c r="Y14" s="129"/>
      <c r="Z14" s="129"/>
      <c r="AA14" s="129"/>
      <c r="AB14" s="129"/>
      <c r="AC14" s="129"/>
      <c r="AD14" s="129"/>
      <c r="AE14" s="129"/>
      <c r="AF14" s="129" t="s">
        <v>113</v>
      </c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</row>
    <row r="15" spans="1:59" outlineLevel="1" x14ac:dyDescent="0.25">
      <c r="A15" s="220">
        <v>6</v>
      </c>
      <c r="B15" s="146" t="s">
        <v>125</v>
      </c>
      <c r="C15" s="152" t="s">
        <v>126</v>
      </c>
      <c r="D15" s="147" t="s">
        <v>116</v>
      </c>
      <c r="E15" s="158">
        <v>483.25</v>
      </c>
      <c r="F15" s="198">
        <v>0</v>
      </c>
      <c r="G15" s="150">
        <f t="shared" si="0"/>
        <v>0</v>
      </c>
      <c r="H15" s="149"/>
      <c r="I15" s="150">
        <f t="shared" si="1"/>
        <v>0</v>
      </c>
      <c r="J15" s="149"/>
      <c r="K15" s="150">
        <f t="shared" si="2"/>
        <v>0</v>
      </c>
      <c r="L15" s="150">
        <v>21</v>
      </c>
      <c r="M15" s="150">
        <f t="shared" si="3"/>
        <v>0</v>
      </c>
      <c r="N15" s="148">
        <v>3.7100000000000002E-3</v>
      </c>
      <c r="O15" s="148">
        <f t="shared" si="4"/>
        <v>1.79</v>
      </c>
      <c r="P15" s="148">
        <v>0</v>
      </c>
      <c r="Q15" s="148">
        <f t="shared" si="5"/>
        <v>0</v>
      </c>
      <c r="R15" s="150"/>
      <c r="S15" s="210" t="s">
        <v>111</v>
      </c>
      <c r="T15" s="134">
        <v>0.18179999999999999</v>
      </c>
      <c r="U15" s="134">
        <f t="shared" si="6"/>
        <v>87.85</v>
      </c>
      <c r="V15" s="134"/>
      <c r="W15" s="134" t="s">
        <v>112</v>
      </c>
      <c r="X15" s="129"/>
      <c r="Y15" s="129"/>
      <c r="Z15" s="129"/>
      <c r="AA15" s="129"/>
      <c r="AB15" s="129"/>
      <c r="AC15" s="129"/>
      <c r="AD15" s="129"/>
      <c r="AE15" s="129"/>
      <c r="AF15" s="129" t="s">
        <v>113</v>
      </c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</row>
    <row r="16" spans="1:59" outlineLevel="1" x14ac:dyDescent="0.25">
      <c r="A16" s="220">
        <v>7</v>
      </c>
      <c r="B16" s="146" t="s">
        <v>127</v>
      </c>
      <c r="C16" s="152" t="s">
        <v>128</v>
      </c>
      <c r="D16" s="147" t="s">
        <v>120</v>
      </c>
      <c r="E16" s="158">
        <v>15</v>
      </c>
      <c r="F16" s="198">
        <v>0</v>
      </c>
      <c r="G16" s="150">
        <f t="shared" si="0"/>
        <v>0</v>
      </c>
      <c r="H16" s="149"/>
      <c r="I16" s="150">
        <f t="shared" si="1"/>
        <v>0</v>
      </c>
      <c r="J16" s="149"/>
      <c r="K16" s="150">
        <f t="shared" si="2"/>
        <v>0</v>
      </c>
      <c r="L16" s="150">
        <v>21</v>
      </c>
      <c r="M16" s="150">
        <f t="shared" si="3"/>
        <v>0</v>
      </c>
      <c r="N16" s="148">
        <v>4.7660000000000001E-2</v>
      </c>
      <c r="O16" s="148">
        <f t="shared" si="4"/>
        <v>0.71</v>
      </c>
      <c r="P16" s="148">
        <v>0</v>
      </c>
      <c r="Q16" s="148">
        <f t="shared" si="5"/>
        <v>0</v>
      </c>
      <c r="R16" s="150"/>
      <c r="S16" s="210" t="s">
        <v>111</v>
      </c>
      <c r="T16" s="134">
        <v>0.84</v>
      </c>
      <c r="U16" s="134">
        <f t="shared" si="6"/>
        <v>12.6</v>
      </c>
      <c r="V16" s="134"/>
      <c r="W16" s="134" t="s">
        <v>112</v>
      </c>
      <c r="X16" s="129"/>
      <c r="Y16" s="129"/>
      <c r="Z16" s="129"/>
      <c r="AA16" s="129"/>
      <c r="AB16" s="129"/>
      <c r="AC16" s="129"/>
      <c r="AD16" s="129"/>
      <c r="AE16" s="129"/>
      <c r="AF16" s="129" t="s">
        <v>113</v>
      </c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</row>
    <row r="17" spans="1:59" outlineLevel="1" x14ac:dyDescent="0.25">
      <c r="A17" s="220">
        <v>8</v>
      </c>
      <c r="B17" s="146" t="s">
        <v>129</v>
      </c>
      <c r="C17" s="152" t="s">
        <v>130</v>
      </c>
      <c r="D17" s="147" t="s">
        <v>120</v>
      </c>
      <c r="E17" s="158">
        <v>223</v>
      </c>
      <c r="F17" s="198">
        <v>0</v>
      </c>
      <c r="G17" s="150">
        <f t="shared" si="0"/>
        <v>0</v>
      </c>
      <c r="H17" s="149"/>
      <c r="I17" s="150">
        <f t="shared" si="1"/>
        <v>0</v>
      </c>
      <c r="J17" s="149"/>
      <c r="K17" s="150">
        <f t="shared" si="2"/>
        <v>0</v>
      </c>
      <c r="L17" s="150">
        <v>21</v>
      </c>
      <c r="M17" s="150">
        <f t="shared" si="3"/>
        <v>0</v>
      </c>
      <c r="N17" s="148">
        <v>5.4299999999999999E-3</v>
      </c>
      <c r="O17" s="148">
        <f t="shared" si="4"/>
        <v>1.21</v>
      </c>
      <c r="P17" s="148">
        <v>0</v>
      </c>
      <c r="Q17" s="148">
        <f t="shared" si="5"/>
        <v>0</v>
      </c>
      <c r="R17" s="150"/>
      <c r="S17" s="210" t="s">
        <v>111</v>
      </c>
      <c r="T17" s="134">
        <v>0.17</v>
      </c>
      <c r="U17" s="134">
        <f t="shared" si="6"/>
        <v>37.909999999999997</v>
      </c>
      <c r="V17" s="134"/>
      <c r="W17" s="134" t="s">
        <v>112</v>
      </c>
      <c r="X17" s="129"/>
      <c r="Y17" s="129"/>
      <c r="Z17" s="129"/>
      <c r="AA17" s="129"/>
      <c r="AB17" s="129"/>
      <c r="AC17" s="129"/>
      <c r="AD17" s="129"/>
      <c r="AE17" s="129"/>
      <c r="AF17" s="129" t="s">
        <v>113</v>
      </c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</row>
    <row r="18" spans="1:59" outlineLevel="1" x14ac:dyDescent="0.25">
      <c r="A18" s="220">
        <v>9</v>
      </c>
      <c r="B18" s="146" t="s">
        <v>131</v>
      </c>
      <c r="C18" s="152" t="s">
        <v>132</v>
      </c>
      <c r="D18" s="147" t="s">
        <v>120</v>
      </c>
      <c r="E18" s="158">
        <v>6.9</v>
      </c>
      <c r="F18" s="198">
        <v>0</v>
      </c>
      <c r="G18" s="150">
        <f t="shared" si="0"/>
        <v>0</v>
      </c>
      <c r="H18" s="149"/>
      <c r="I18" s="150">
        <f t="shared" si="1"/>
        <v>0</v>
      </c>
      <c r="J18" s="149"/>
      <c r="K18" s="150">
        <f t="shared" si="2"/>
        <v>0</v>
      </c>
      <c r="L18" s="150">
        <v>21</v>
      </c>
      <c r="M18" s="150">
        <f t="shared" si="3"/>
        <v>0</v>
      </c>
      <c r="N18" s="148">
        <v>5.3690000000000002E-2</v>
      </c>
      <c r="O18" s="148">
        <f t="shared" si="4"/>
        <v>0.37</v>
      </c>
      <c r="P18" s="148">
        <v>0</v>
      </c>
      <c r="Q18" s="148">
        <f t="shared" si="5"/>
        <v>0</v>
      </c>
      <c r="R18" s="150"/>
      <c r="S18" s="210" t="s">
        <v>111</v>
      </c>
      <c r="T18" s="134">
        <v>1.17717</v>
      </c>
      <c r="U18" s="134">
        <f t="shared" si="6"/>
        <v>8.1199999999999992</v>
      </c>
      <c r="V18" s="134"/>
      <c r="W18" s="134" t="s">
        <v>112</v>
      </c>
      <c r="X18" s="129"/>
      <c r="Y18" s="129"/>
      <c r="Z18" s="129"/>
      <c r="AA18" s="129"/>
      <c r="AB18" s="129"/>
      <c r="AC18" s="129"/>
      <c r="AD18" s="129"/>
      <c r="AE18" s="129"/>
      <c r="AF18" s="129" t="s">
        <v>113</v>
      </c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</row>
    <row r="19" spans="1:59" ht="20.399999999999999" outlineLevel="1" x14ac:dyDescent="0.25">
      <c r="A19" s="220">
        <v>10</v>
      </c>
      <c r="B19" s="146" t="s">
        <v>133</v>
      </c>
      <c r="C19" s="152" t="s">
        <v>134</v>
      </c>
      <c r="D19" s="147" t="s">
        <v>120</v>
      </c>
      <c r="E19" s="158">
        <v>237</v>
      </c>
      <c r="F19" s="198">
        <v>0</v>
      </c>
      <c r="G19" s="150">
        <f t="shared" si="0"/>
        <v>0</v>
      </c>
      <c r="H19" s="149"/>
      <c r="I19" s="150">
        <f t="shared" si="1"/>
        <v>0</v>
      </c>
      <c r="J19" s="149"/>
      <c r="K19" s="150">
        <f t="shared" si="2"/>
        <v>0</v>
      </c>
      <c r="L19" s="150">
        <v>21</v>
      </c>
      <c r="M19" s="150">
        <f t="shared" si="3"/>
        <v>0</v>
      </c>
      <c r="N19" s="148">
        <v>3.6700000000000001E-3</v>
      </c>
      <c r="O19" s="148">
        <f t="shared" si="4"/>
        <v>0.87</v>
      </c>
      <c r="P19" s="148">
        <v>0</v>
      </c>
      <c r="Q19" s="148">
        <f t="shared" si="5"/>
        <v>0</v>
      </c>
      <c r="R19" s="150"/>
      <c r="S19" s="210" t="s">
        <v>111</v>
      </c>
      <c r="T19" s="134">
        <v>0.36199999999999999</v>
      </c>
      <c r="U19" s="134">
        <f t="shared" si="6"/>
        <v>85.79</v>
      </c>
      <c r="V19" s="134"/>
      <c r="W19" s="134" t="s">
        <v>112</v>
      </c>
      <c r="X19" s="129"/>
      <c r="Y19" s="129"/>
      <c r="Z19" s="129"/>
      <c r="AA19" s="129"/>
      <c r="AB19" s="129"/>
      <c r="AC19" s="129"/>
      <c r="AD19" s="129"/>
      <c r="AE19" s="129"/>
      <c r="AF19" s="129" t="s">
        <v>113</v>
      </c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</row>
    <row r="20" spans="1:59" x14ac:dyDescent="0.25">
      <c r="A20" s="219" t="s">
        <v>106</v>
      </c>
      <c r="B20" s="137" t="s">
        <v>55</v>
      </c>
      <c r="C20" s="151" t="s">
        <v>56</v>
      </c>
      <c r="D20" s="138"/>
      <c r="E20" s="156"/>
      <c r="F20" s="199"/>
      <c r="G20" s="140">
        <f>SUMIF(AF21:AF23,"&lt;&gt;NOR",G21:G23)</f>
        <v>0</v>
      </c>
      <c r="H20" s="140"/>
      <c r="I20" s="140">
        <f>SUM(I21:I23)</f>
        <v>0</v>
      </c>
      <c r="J20" s="140"/>
      <c r="K20" s="140">
        <f>SUM(K21:K23)</f>
        <v>0</v>
      </c>
      <c r="L20" s="140"/>
      <c r="M20" s="140">
        <f>SUM(M21:M23)</f>
        <v>0</v>
      </c>
      <c r="N20" s="139"/>
      <c r="O20" s="139">
        <f>SUM(O21:O23)</f>
        <v>0.70000000000000007</v>
      </c>
      <c r="P20" s="139"/>
      <c r="Q20" s="139">
        <f>SUM(Q21:Q23)</f>
        <v>0</v>
      </c>
      <c r="R20" s="140"/>
      <c r="S20" s="209"/>
      <c r="T20" s="136"/>
      <c r="U20" s="136">
        <f>SUM(U21:U23)</f>
        <v>7.18</v>
      </c>
      <c r="V20" s="136"/>
      <c r="W20" s="136"/>
      <c r="AF20" t="s">
        <v>107</v>
      </c>
    </row>
    <row r="21" spans="1:59" outlineLevel="1" x14ac:dyDescent="0.25">
      <c r="A21" s="220">
        <v>11</v>
      </c>
      <c r="B21" s="146" t="s">
        <v>135</v>
      </c>
      <c r="C21" s="152" t="s">
        <v>136</v>
      </c>
      <c r="D21" s="147" t="s">
        <v>120</v>
      </c>
      <c r="E21" s="158">
        <v>12.2</v>
      </c>
      <c r="F21" s="198">
        <v>0</v>
      </c>
      <c r="G21" s="150">
        <f>ROUND(E21*F21,2)</f>
        <v>0</v>
      </c>
      <c r="H21" s="149"/>
      <c r="I21" s="150">
        <f>ROUND(E21*H21,2)</f>
        <v>0</v>
      </c>
      <c r="J21" s="149"/>
      <c r="K21" s="150">
        <f>ROUND(E21*J21,2)</f>
        <v>0</v>
      </c>
      <c r="L21" s="150">
        <v>21</v>
      </c>
      <c r="M21" s="150">
        <f>G21*(1+L21/100)</f>
        <v>0</v>
      </c>
      <c r="N21" s="148">
        <v>0</v>
      </c>
      <c r="O21" s="148">
        <f>ROUND(E21*N21,2)</f>
        <v>0</v>
      </c>
      <c r="P21" s="148">
        <v>0</v>
      </c>
      <c r="Q21" s="148">
        <f>ROUND(E21*P21,2)</f>
        <v>0</v>
      </c>
      <c r="R21" s="150"/>
      <c r="S21" s="210" t="s">
        <v>111</v>
      </c>
      <c r="T21" s="134">
        <v>2.4E-2</v>
      </c>
      <c r="U21" s="134">
        <f>ROUND(E21*T21,2)</f>
        <v>0.28999999999999998</v>
      </c>
      <c r="V21" s="134"/>
      <c r="W21" s="134" t="s">
        <v>112</v>
      </c>
      <c r="X21" s="129"/>
      <c r="Y21" s="129"/>
      <c r="Z21" s="129"/>
      <c r="AA21" s="129"/>
      <c r="AB21" s="129"/>
      <c r="AC21" s="129"/>
      <c r="AD21" s="129"/>
      <c r="AE21" s="129"/>
      <c r="AF21" s="129" t="s">
        <v>113</v>
      </c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</row>
    <row r="22" spans="1:59" outlineLevel="1" x14ac:dyDescent="0.25">
      <c r="A22" s="220">
        <v>12</v>
      </c>
      <c r="B22" s="146" t="s">
        <v>137</v>
      </c>
      <c r="C22" s="152" t="s">
        <v>138</v>
      </c>
      <c r="D22" s="147" t="s">
        <v>120</v>
      </c>
      <c r="E22" s="158">
        <v>12.2</v>
      </c>
      <c r="F22" s="198">
        <v>0</v>
      </c>
      <c r="G22" s="150">
        <f>ROUND(E22*F22,2)</f>
        <v>0</v>
      </c>
      <c r="H22" s="149"/>
      <c r="I22" s="150">
        <f>ROUND(E22*H22,2)</f>
        <v>0</v>
      </c>
      <c r="J22" s="149"/>
      <c r="K22" s="150">
        <f>ROUND(E22*J22,2)</f>
        <v>0</v>
      </c>
      <c r="L22" s="150">
        <v>21</v>
      </c>
      <c r="M22" s="150">
        <f>G22*(1+L22/100)</f>
        <v>0</v>
      </c>
      <c r="N22" s="148">
        <v>1.1310000000000001E-2</v>
      </c>
      <c r="O22" s="148">
        <f>ROUND(E22*N22,2)</f>
        <v>0.14000000000000001</v>
      </c>
      <c r="P22" s="148">
        <v>0</v>
      </c>
      <c r="Q22" s="148">
        <f>ROUND(E22*P22,2)</f>
        <v>0</v>
      </c>
      <c r="R22" s="150"/>
      <c r="S22" s="210" t="s">
        <v>139</v>
      </c>
      <c r="T22" s="134">
        <v>5.5E-2</v>
      </c>
      <c r="U22" s="134">
        <f>ROUND(E22*T22,2)</f>
        <v>0.67</v>
      </c>
      <c r="V22" s="134"/>
      <c r="W22" s="134" t="s">
        <v>112</v>
      </c>
      <c r="X22" s="129"/>
      <c r="Y22" s="129"/>
      <c r="Z22" s="129"/>
      <c r="AA22" s="129"/>
      <c r="AB22" s="129"/>
      <c r="AC22" s="129"/>
      <c r="AD22" s="129"/>
      <c r="AE22" s="129"/>
      <c r="AF22" s="129" t="s">
        <v>113</v>
      </c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</row>
    <row r="23" spans="1:59" outlineLevel="1" x14ac:dyDescent="0.25">
      <c r="A23" s="220">
        <v>13</v>
      </c>
      <c r="B23" s="146" t="s">
        <v>140</v>
      </c>
      <c r="C23" s="152" t="s">
        <v>141</v>
      </c>
      <c r="D23" s="147" t="s">
        <v>120</v>
      </c>
      <c r="E23" s="158">
        <v>12.2</v>
      </c>
      <c r="F23" s="198">
        <v>0</v>
      </c>
      <c r="G23" s="150">
        <f>ROUND(E23*F23,2)</f>
        <v>0</v>
      </c>
      <c r="H23" s="149"/>
      <c r="I23" s="150">
        <f>ROUND(E23*H23,2)</f>
        <v>0</v>
      </c>
      <c r="J23" s="149"/>
      <c r="K23" s="150">
        <f>ROUND(E23*J23,2)</f>
        <v>0</v>
      </c>
      <c r="L23" s="150">
        <v>21</v>
      </c>
      <c r="M23" s="150">
        <f>G23*(1+L23/100)</f>
        <v>0</v>
      </c>
      <c r="N23" s="148">
        <v>4.5929999999999999E-2</v>
      </c>
      <c r="O23" s="148">
        <f>ROUND(E23*N23,2)</f>
        <v>0.56000000000000005</v>
      </c>
      <c r="P23" s="148">
        <v>0</v>
      </c>
      <c r="Q23" s="148">
        <f>ROUND(E23*P23,2)</f>
        <v>0</v>
      </c>
      <c r="R23" s="150"/>
      <c r="S23" s="210" t="s">
        <v>111</v>
      </c>
      <c r="T23" s="134">
        <v>0.51</v>
      </c>
      <c r="U23" s="134">
        <f>ROUND(E23*T23,2)</f>
        <v>6.22</v>
      </c>
      <c r="V23" s="134"/>
      <c r="W23" s="134" t="s">
        <v>112</v>
      </c>
      <c r="X23" s="129"/>
      <c r="Y23" s="129"/>
      <c r="Z23" s="129"/>
      <c r="AA23" s="129"/>
      <c r="AB23" s="129"/>
      <c r="AC23" s="129"/>
      <c r="AD23" s="129"/>
      <c r="AE23" s="129"/>
      <c r="AF23" s="129" t="s">
        <v>113</v>
      </c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</row>
    <row r="24" spans="1:59" x14ac:dyDescent="0.25">
      <c r="A24" s="219" t="s">
        <v>106</v>
      </c>
      <c r="B24" s="137" t="s">
        <v>57</v>
      </c>
      <c r="C24" s="151" t="s">
        <v>58</v>
      </c>
      <c r="D24" s="138"/>
      <c r="E24" s="156"/>
      <c r="F24" s="199"/>
      <c r="G24" s="140">
        <f>SUMIF(AF25:AF25,"&lt;&gt;NOR",G25:G25)</f>
        <v>0</v>
      </c>
      <c r="H24" s="140"/>
      <c r="I24" s="140">
        <f>SUM(I25:I25)</f>
        <v>0</v>
      </c>
      <c r="J24" s="140"/>
      <c r="K24" s="140">
        <f>SUM(K25:K25)</f>
        <v>0</v>
      </c>
      <c r="L24" s="140"/>
      <c r="M24" s="140">
        <f>SUM(M25:M25)</f>
        <v>0</v>
      </c>
      <c r="N24" s="139"/>
      <c r="O24" s="139">
        <f>SUM(O25:O25)</f>
        <v>0.9</v>
      </c>
      <c r="P24" s="139"/>
      <c r="Q24" s="139">
        <f>SUM(Q25:Q25)</f>
        <v>0</v>
      </c>
      <c r="R24" s="140"/>
      <c r="S24" s="209"/>
      <c r="T24" s="136"/>
      <c r="U24" s="136">
        <f>SUM(U25:U25)</f>
        <v>2.13</v>
      </c>
      <c r="V24" s="136"/>
      <c r="W24" s="136"/>
      <c r="AF24" t="s">
        <v>107</v>
      </c>
    </row>
    <row r="25" spans="1:59" ht="20.399999999999999" outlineLevel="1" x14ac:dyDescent="0.25">
      <c r="A25" s="220">
        <v>14</v>
      </c>
      <c r="B25" s="146" t="s">
        <v>142</v>
      </c>
      <c r="C25" s="152" t="s">
        <v>143</v>
      </c>
      <c r="D25" s="147" t="s">
        <v>110</v>
      </c>
      <c r="E25" s="158">
        <v>0.4</v>
      </c>
      <c r="F25" s="198">
        <v>0</v>
      </c>
      <c r="G25" s="150">
        <f>ROUND(E25*F25,2)</f>
        <v>0</v>
      </c>
      <c r="H25" s="149"/>
      <c r="I25" s="150">
        <f>ROUND(E25*H25,2)</f>
        <v>0</v>
      </c>
      <c r="J25" s="149"/>
      <c r="K25" s="150">
        <f>ROUND(E25*J25,2)</f>
        <v>0</v>
      </c>
      <c r="L25" s="150">
        <v>21</v>
      </c>
      <c r="M25" s="150">
        <f>G25*(1+L25/100)</f>
        <v>0</v>
      </c>
      <c r="N25" s="148">
        <v>2.2610000000000001</v>
      </c>
      <c r="O25" s="148">
        <f>ROUND(E25*N25,2)</f>
        <v>0.9</v>
      </c>
      <c r="P25" s="148">
        <v>0</v>
      </c>
      <c r="Q25" s="148">
        <f>ROUND(E25*P25,2)</f>
        <v>0</v>
      </c>
      <c r="R25" s="150"/>
      <c r="S25" s="210" t="s">
        <v>111</v>
      </c>
      <c r="T25" s="134">
        <v>5.33</v>
      </c>
      <c r="U25" s="134">
        <f>ROUND(E25*T25,2)</f>
        <v>2.13</v>
      </c>
      <c r="V25" s="134"/>
      <c r="W25" s="134" t="s">
        <v>112</v>
      </c>
      <c r="X25" s="129"/>
      <c r="Y25" s="129"/>
      <c r="Z25" s="129"/>
      <c r="AA25" s="129"/>
      <c r="AB25" s="129"/>
      <c r="AC25" s="129"/>
      <c r="AD25" s="129"/>
      <c r="AE25" s="129"/>
      <c r="AF25" s="129" t="s">
        <v>144</v>
      </c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</row>
    <row r="26" spans="1:59" x14ac:dyDescent="0.25">
      <c r="A26" s="219" t="s">
        <v>106</v>
      </c>
      <c r="B26" s="137" t="s">
        <v>59</v>
      </c>
      <c r="C26" s="151" t="s">
        <v>60</v>
      </c>
      <c r="D26" s="138"/>
      <c r="E26" s="156"/>
      <c r="F26" s="199"/>
      <c r="G26" s="140">
        <f>SUMIF(AF27:AF45,"&lt;&gt;NOR",G27:G45)</f>
        <v>0</v>
      </c>
      <c r="H26" s="140"/>
      <c r="I26" s="140">
        <f>SUM(I27:I45)</f>
        <v>0</v>
      </c>
      <c r="J26" s="140"/>
      <c r="K26" s="140">
        <f>SUM(K27:K45)</f>
        <v>0</v>
      </c>
      <c r="L26" s="140"/>
      <c r="M26" s="140">
        <f>SUM(M27:M45)</f>
        <v>0</v>
      </c>
      <c r="N26" s="139"/>
      <c r="O26" s="139">
        <f>SUM(O27:O45)</f>
        <v>1.0900000000000001</v>
      </c>
      <c r="P26" s="139"/>
      <c r="Q26" s="139">
        <f>SUM(Q27:Q45)</f>
        <v>0</v>
      </c>
      <c r="R26" s="140"/>
      <c r="S26" s="209"/>
      <c r="T26" s="136"/>
      <c r="U26" s="136">
        <f>SUM(U27:U45)</f>
        <v>66.540000000000006</v>
      </c>
      <c r="V26" s="136"/>
      <c r="W26" s="136"/>
      <c r="AF26" t="s">
        <v>107</v>
      </c>
    </row>
    <row r="27" spans="1:59" ht="30.6" outlineLevel="1" x14ac:dyDescent="0.25">
      <c r="A27" s="220">
        <v>15</v>
      </c>
      <c r="B27" s="146" t="s">
        <v>145</v>
      </c>
      <c r="C27" s="152" t="s">
        <v>146</v>
      </c>
      <c r="D27" s="147" t="s">
        <v>116</v>
      </c>
      <c r="E27" s="158">
        <v>154.75</v>
      </c>
      <c r="F27" s="198">
        <v>0</v>
      </c>
      <c r="G27" s="150">
        <f t="shared" ref="G27:G45" si="7">ROUND(E27*F27,2)</f>
        <v>0</v>
      </c>
      <c r="H27" s="149"/>
      <c r="I27" s="150">
        <f t="shared" ref="I27:I45" si="8">ROUND(E27*H27,2)</f>
        <v>0</v>
      </c>
      <c r="J27" s="149"/>
      <c r="K27" s="150">
        <f t="shared" ref="K27:K45" si="9">ROUND(E27*J27,2)</f>
        <v>0</v>
      </c>
      <c r="L27" s="150">
        <v>21</v>
      </c>
      <c r="M27" s="150">
        <f t="shared" ref="M27:M45" si="10">G27*(1+L27/100)</f>
        <v>0</v>
      </c>
      <c r="N27" s="148">
        <v>6.8100000000000001E-3</v>
      </c>
      <c r="O27" s="148">
        <f t="shared" ref="O27:O45" si="11">ROUND(E27*N27,2)</f>
        <v>1.05</v>
      </c>
      <c r="P27" s="148">
        <v>0</v>
      </c>
      <c r="Q27" s="148">
        <f t="shared" ref="Q27:Q45" si="12">ROUND(E27*P27,2)</f>
        <v>0</v>
      </c>
      <c r="R27" s="150"/>
      <c r="S27" s="210" t="s">
        <v>111</v>
      </c>
      <c r="T27" s="134">
        <v>0.43</v>
      </c>
      <c r="U27" s="134">
        <f t="shared" ref="U27:U45" si="13">ROUND(E27*T27,2)</f>
        <v>66.540000000000006</v>
      </c>
      <c r="V27" s="134"/>
      <c r="W27" s="134" t="s">
        <v>112</v>
      </c>
      <c r="X27" s="129"/>
      <c r="Y27" s="129"/>
      <c r="Z27" s="129"/>
      <c r="AA27" s="129"/>
      <c r="AB27" s="129"/>
      <c r="AC27" s="129"/>
      <c r="AD27" s="129"/>
      <c r="AE27" s="129"/>
      <c r="AF27" s="129" t="s">
        <v>113</v>
      </c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</row>
    <row r="28" spans="1:59" outlineLevel="1" x14ac:dyDescent="0.25">
      <c r="A28" s="220">
        <v>16</v>
      </c>
      <c r="B28" s="146" t="s">
        <v>147</v>
      </c>
      <c r="C28" s="152" t="s">
        <v>148</v>
      </c>
      <c r="D28" s="147" t="s">
        <v>116</v>
      </c>
      <c r="E28" s="158">
        <v>600.29999999999995</v>
      </c>
      <c r="F28" s="198">
        <v>0</v>
      </c>
      <c r="G28" s="150">
        <f t="shared" si="7"/>
        <v>0</v>
      </c>
      <c r="H28" s="149"/>
      <c r="I28" s="150">
        <f t="shared" si="8"/>
        <v>0</v>
      </c>
      <c r="J28" s="149"/>
      <c r="K28" s="150">
        <f t="shared" si="9"/>
        <v>0</v>
      </c>
      <c r="L28" s="150">
        <v>21</v>
      </c>
      <c r="M28" s="150">
        <f t="shared" si="10"/>
        <v>0</v>
      </c>
      <c r="N28" s="148">
        <v>6.0000000000000002E-5</v>
      </c>
      <c r="O28" s="148">
        <f t="shared" si="11"/>
        <v>0.04</v>
      </c>
      <c r="P28" s="148">
        <v>0</v>
      </c>
      <c r="Q28" s="148">
        <f t="shared" si="12"/>
        <v>0</v>
      </c>
      <c r="R28" s="150"/>
      <c r="S28" s="210" t="s">
        <v>111</v>
      </c>
      <c r="T28" s="134">
        <v>0</v>
      </c>
      <c r="U28" s="134">
        <f t="shared" si="13"/>
        <v>0</v>
      </c>
      <c r="V28" s="134"/>
      <c r="W28" s="134" t="s">
        <v>112</v>
      </c>
      <c r="X28" s="129"/>
      <c r="Y28" s="129"/>
      <c r="Z28" s="129"/>
      <c r="AA28" s="129"/>
      <c r="AB28" s="129"/>
      <c r="AC28" s="129"/>
      <c r="AD28" s="129"/>
      <c r="AE28" s="129"/>
      <c r="AF28" s="129" t="s">
        <v>149</v>
      </c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</row>
    <row r="29" spans="1:59" outlineLevel="1" x14ac:dyDescent="0.25">
      <c r="A29" s="220">
        <v>17</v>
      </c>
      <c r="B29" s="146" t="s">
        <v>150</v>
      </c>
      <c r="C29" s="152" t="s">
        <v>151</v>
      </c>
      <c r="D29" s="147" t="s">
        <v>116</v>
      </c>
      <c r="E29" s="158">
        <v>21.36</v>
      </c>
      <c r="F29" s="198">
        <v>0</v>
      </c>
      <c r="G29" s="150">
        <f t="shared" si="7"/>
        <v>0</v>
      </c>
      <c r="H29" s="149"/>
      <c r="I29" s="150">
        <f t="shared" si="8"/>
        <v>0</v>
      </c>
      <c r="J29" s="149"/>
      <c r="K29" s="150">
        <f t="shared" si="9"/>
        <v>0</v>
      </c>
      <c r="L29" s="150">
        <v>21</v>
      </c>
      <c r="M29" s="150">
        <f t="shared" si="10"/>
        <v>0</v>
      </c>
      <c r="N29" s="148">
        <v>8.0000000000000007E-5</v>
      </c>
      <c r="O29" s="148">
        <f t="shared" si="11"/>
        <v>0</v>
      </c>
      <c r="P29" s="148">
        <v>0</v>
      </c>
      <c r="Q29" s="148">
        <f t="shared" si="12"/>
        <v>0</v>
      </c>
      <c r="R29" s="150"/>
      <c r="S29" s="210" t="s">
        <v>111</v>
      </c>
      <c r="T29" s="134">
        <v>0</v>
      </c>
      <c r="U29" s="134">
        <f t="shared" si="13"/>
        <v>0</v>
      </c>
      <c r="V29" s="134"/>
      <c r="W29" s="134" t="s">
        <v>112</v>
      </c>
      <c r="X29" s="129"/>
      <c r="Y29" s="129"/>
      <c r="Z29" s="129"/>
      <c r="AA29" s="129"/>
      <c r="AB29" s="129"/>
      <c r="AC29" s="129"/>
      <c r="AD29" s="129"/>
      <c r="AE29" s="129"/>
      <c r="AF29" s="129" t="s">
        <v>149</v>
      </c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</row>
    <row r="30" spans="1:59" ht="20.399999999999999" outlineLevel="1" x14ac:dyDescent="0.25">
      <c r="A30" s="220">
        <v>18</v>
      </c>
      <c r="B30" s="146" t="s">
        <v>152</v>
      </c>
      <c r="C30" s="152" t="s">
        <v>153</v>
      </c>
      <c r="D30" s="147" t="s">
        <v>154</v>
      </c>
      <c r="E30" s="158">
        <v>1</v>
      </c>
      <c r="F30" s="198">
        <v>0</v>
      </c>
      <c r="G30" s="150">
        <f t="shared" si="7"/>
        <v>0</v>
      </c>
      <c r="H30" s="149"/>
      <c r="I30" s="150">
        <f t="shared" si="8"/>
        <v>0</v>
      </c>
      <c r="J30" s="149"/>
      <c r="K30" s="150">
        <f t="shared" si="9"/>
        <v>0</v>
      </c>
      <c r="L30" s="150">
        <v>21</v>
      </c>
      <c r="M30" s="150">
        <f t="shared" si="10"/>
        <v>0</v>
      </c>
      <c r="N30" s="148">
        <v>0</v>
      </c>
      <c r="O30" s="148">
        <f t="shared" si="11"/>
        <v>0</v>
      </c>
      <c r="P30" s="148">
        <v>0</v>
      </c>
      <c r="Q30" s="148">
        <f t="shared" si="12"/>
        <v>0</v>
      </c>
      <c r="R30" s="150"/>
      <c r="S30" s="210" t="s">
        <v>117</v>
      </c>
      <c r="T30" s="134">
        <v>0</v>
      </c>
      <c r="U30" s="134">
        <f t="shared" si="13"/>
        <v>0</v>
      </c>
      <c r="V30" s="134"/>
      <c r="W30" s="134" t="s">
        <v>155</v>
      </c>
      <c r="X30" s="129"/>
      <c r="Y30" s="129"/>
      <c r="Z30" s="129"/>
      <c r="AA30" s="129"/>
      <c r="AB30" s="129"/>
      <c r="AC30" s="129"/>
      <c r="AD30" s="129"/>
      <c r="AE30" s="129"/>
      <c r="AF30" s="129" t="s">
        <v>156</v>
      </c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</row>
    <row r="31" spans="1:59" ht="20.399999999999999" outlineLevel="1" x14ac:dyDescent="0.25">
      <c r="A31" s="220">
        <v>19</v>
      </c>
      <c r="B31" s="146" t="s">
        <v>157</v>
      </c>
      <c r="C31" s="152" t="s">
        <v>158</v>
      </c>
      <c r="D31" s="147" t="s">
        <v>154</v>
      </c>
      <c r="E31" s="158">
        <v>1</v>
      </c>
      <c r="F31" s="198">
        <v>0</v>
      </c>
      <c r="G31" s="150">
        <f t="shared" si="7"/>
        <v>0</v>
      </c>
      <c r="H31" s="149"/>
      <c r="I31" s="150">
        <f t="shared" si="8"/>
        <v>0</v>
      </c>
      <c r="J31" s="149"/>
      <c r="K31" s="150">
        <f t="shared" si="9"/>
        <v>0</v>
      </c>
      <c r="L31" s="150">
        <v>21</v>
      </c>
      <c r="M31" s="150">
        <f t="shared" si="10"/>
        <v>0</v>
      </c>
      <c r="N31" s="148">
        <v>0</v>
      </c>
      <c r="O31" s="148">
        <f t="shared" si="11"/>
        <v>0</v>
      </c>
      <c r="P31" s="148">
        <v>0</v>
      </c>
      <c r="Q31" s="148">
        <f t="shared" si="12"/>
        <v>0</v>
      </c>
      <c r="R31" s="150"/>
      <c r="S31" s="210" t="s">
        <v>117</v>
      </c>
      <c r="T31" s="134">
        <v>0</v>
      </c>
      <c r="U31" s="134">
        <f t="shared" si="13"/>
        <v>0</v>
      </c>
      <c r="V31" s="134"/>
      <c r="W31" s="134" t="s">
        <v>155</v>
      </c>
      <c r="X31" s="129"/>
      <c r="Y31" s="129"/>
      <c r="Z31" s="129"/>
      <c r="AA31" s="129"/>
      <c r="AB31" s="129"/>
      <c r="AC31" s="129"/>
      <c r="AD31" s="129"/>
      <c r="AE31" s="129"/>
      <c r="AF31" s="129" t="s">
        <v>156</v>
      </c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</row>
    <row r="32" spans="1:59" ht="20.399999999999999" outlineLevel="1" x14ac:dyDescent="0.25">
      <c r="A32" s="220">
        <v>20</v>
      </c>
      <c r="B32" s="146" t="s">
        <v>159</v>
      </c>
      <c r="C32" s="152" t="s">
        <v>160</v>
      </c>
      <c r="D32" s="147" t="s">
        <v>154</v>
      </c>
      <c r="E32" s="158">
        <v>1</v>
      </c>
      <c r="F32" s="198">
        <v>0</v>
      </c>
      <c r="G32" s="150">
        <f t="shared" si="7"/>
        <v>0</v>
      </c>
      <c r="H32" s="149"/>
      <c r="I32" s="150">
        <f t="shared" si="8"/>
        <v>0</v>
      </c>
      <c r="J32" s="149"/>
      <c r="K32" s="150">
        <f t="shared" si="9"/>
        <v>0</v>
      </c>
      <c r="L32" s="150">
        <v>21</v>
      </c>
      <c r="M32" s="150">
        <f t="shared" si="10"/>
        <v>0</v>
      </c>
      <c r="N32" s="148">
        <v>0</v>
      </c>
      <c r="O32" s="148">
        <f t="shared" si="11"/>
        <v>0</v>
      </c>
      <c r="P32" s="148">
        <v>0</v>
      </c>
      <c r="Q32" s="148">
        <f t="shared" si="12"/>
        <v>0</v>
      </c>
      <c r="R32" s="150"/>
      <c r="S32" s="210" t="s">
        <v>117</v>
      </c>
      <c r="T32" s="134">
        <v>0</v>
      </c>
      <c r="U32" s="134">
        <f t="shared" si="13"/>
        <v>0</v>
      </c>
      <c r="V32" s="134"/>
      <c r="W32" s="134" t="s">
        <v>155</v>
      </c>
      <c r="X32" s="129"/>
      <c r="Y32" s="129"/>
      <c r="Z32" s="129"/>
      <c r="AA32" s="129"/>
      <c r="AB32" s="129"/>
      <c r="AC32" s="129"/>
      <c r="AD32" s="129"/>
      <c r="AE32" s="129"/>
      <c r="AF32" s="129" t="s">
        <v>156</v>
      </c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</row>
    <row r="33" spans="1:59" ht="20.399999999999999" outlineLevel="1" x14ac:dyDescent="0.25">
      <c r="A33" s="220">
        <v>21</v>
      </c>
      <c r="B33" s="146" t="s">
        <v>161</v>
      </c>
      <c r="C33" s="152" t="s">
        <v>162</v>
      </c>
      <c r="D33" s="147" t="s">
        <v>154</v>
      </c>
      <c r="E33" s="158">
        <v>1</v>
      </c>
      <c r="F33" s="198">
        <v>0</v>
      </c>
      <c r="G33" s="150">
        <f t="shared" si="7"/>
        <v>0</v>
      </c>
      <c r="H33" s="149"/>
      <c r="I33" s="150">
        <f t="shared" si="8"/>
        <v>0</v>
      </c>
      <c r="J33" s="149"/>
      <c r="K33" s="150">
        <f t="shared" si="9"/>
        <v>0</v>
      </c>
      <c r="L33" s="150">
        <v>21</v>
      </c>
      <c r="M33" s="150">
        <f t="shared" si="10"/>
        <v>0</v>
      </c>
      <c r="N33" s="148">
        <v>0</v>
      </c>
      <c r="O33" s="148">
        <f t="shared" si="11"/>
        <v>0</v>
      </c>
      <c r="P33" s="148">
        <v>0</v>
      </c>
      <c r="Q33" s="148">
        <f t="shared" si="12"/>
        <v>0</v>
      </c>
      <c r="R33" s="150"/>
      <c r="S33" s="210" t="s">
        <v>117</v>
      </c>
      <c r="T33" s="134">
        <v>0</v>
      </c>
      <c r="U33" s="134">
        <f t="shared" si="13"/>
        <v>0</v>
      </c>
      <c r="V33" s="134"/>
      <c r="W33" s="134" t="s">
        <v>155</v>
      </c>
      <c r="X33" s="129"/>
      <c r="Y33" s="129"/>
      <c r="Z33" s="129"/>
      <c r="AA33" s="129"/>
      <c r="AB33" s="129"/>
      <c r="AC33" s="129"/>
      <c r="AD33" s="129"/>
      <c r="AE33" s="129"/>
      <c r="AF33" s="129" t="s">
        <v>156</v>
      </c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</row>
    <row r="34" spans="1:59" outlineLevel="1" x14ac:dyDescent="0.25">
      <c r="A34" s="220">
        <v>22</v>
      </c>
      <c r="B34" s="146" t="s">
        <v>163</v>
      </c>
      <c r="C34" s="152" t="s">
        <v>164</v>
      </c>
      <c r="D34" s="147" t="s">
        <v>154</v>
      </c>
      <c r="E34" s="158">
        <v>3</v>
      </c>
      <c r="F34" s="198">
        <v>0</v>
      </c>
      <c r="G34" s="150">
        <f t="shared" si="7"/>
        <v>0</v>
      </c>
      <c r="H34" s="149"/>
      <c r="I34" s="150">
        <f t="shared" si="8"/>
        <v>0</v>
      </c>
      <c r="J34" s="149"/>
      <c r="K34" s="150">
        <f t="shared" si="9"/>
        <v>0</v>
      </c>
      <c r="L34" s="150">
        <v>21</v>
      </c>
      <c r="M34" s="150">
        <f t="shared" si="10"/>
        <v>0</v>
      </c>
      <c r="N34" s="148">
        <v>0</v>
      </c>
      <c r="O34" s="148">
        <f t="shared" si="11"/>
        <v>0</v>
      </c>
      <c r="P34" s="148">
        <v>0</v>
      </c>
      <c r="Q34" s="148">
        <f t="shared" si="12"/>
        <v>0</v>
      </c>
      <c r="R34" s="150"/>
      <c r="S34" s="210" t="s">
        <v>117</v>
      </c>
      <c r="T34" s="134">
        <v>0</v>
      </c>
      <c r="U34" s="134">
        <f t="shared" si="13"/>
        <v>0</v>
      </c>
      <c r="V34" s="134"/>
      <c r="W34" s="134" t="s">
        <v>155</v>
      </c>
      <c r="X34" s="129"/>
      <c r="Y34" s="129"/>
      <c r="Z34" s="129"/>
      <c r="AA34" s="129"/>
      <c r="AB34" s="129"/>
      <c r="AC34" s="129"/>
      <c r="AD34" s="129"/>
      <c r="AE34" s="129"/>
      <c r="AF34" s="129" t="s">
        <v>156</v>
      </c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</row>
    <row r="35" spans="1:59" outlineLevel="1" x14ac:dyDescent="0.25">
      <c r="A35" s="220">
        <v>23</v>
      </c>
      <c r="B35" s="146" t="s">
        <v>165</v>
      </c>
      <c r="C35" s="152" t="s">
        <v>166</v>
      </c>
      <c r="D35" s="147" t="s">
        <v>154</v>
      </c>
      <c r="E35" s="158">
        <v>1</v>
      </c>
      <c r="F35" s="198">
        <v>0</v>
      </c>
      <c r="G35" s="150">
        <f t="shared" si="7"/>
        <v>0</v>
      </c>
      <c r="H35" s="149"/>
      <c r="I35" s="150">
        <f t="shared" si="8"/>
        <v>0</v>
      </c>
      <c r="J35" s="149"/>
      <c r="K35" s="150">
        <f t="shared" si="9"/>
        <v>0</v>
      </c>
      <c r="L35" s="150">
        <v>21</v>
      </c>
      <c r="M35" s="150">
        <f t="shared" si="10"/>
        <v>0</v>
      </c>
      <c r="N35" s="148">
        <v>0</v>
      </c>
      <c r="O35" s="148">
        <f t="shared" si="11"/>
        <v>0</v>
      </c>
      <c r="P35" s="148">
        <v>0</v>
      </c>
      <c r="Q35" s="148">
        <f t="shared" si="12"/>
        <v>0</v>
      </c>
      <c r="R35" s="150"/>
      <c r="S35" s="210" t="s">
        <v>117</v>
      </c>
      <c r="T35" s="134">
        <v>0</v>
      </c>
      <c r="U35" s="134">
        <f t="shared" si="13"/>
        <v>0</v>
      </c>
      <c r="V35" s="134"/>
      <c r="W35" s="134" t="s">
        <v>155</v>
      </c>
      <c r="X35" s="129"/>
      <c r="Y35" s="129"/>
      <c r="Z35" s="129"/>
      <c r="AA35" s="129"/>
      <c r="AB35" s="129"/>
      <c r="AC35" s="129"/>
      <c r="AD35" s="129"/>
      <c r="AE35" s="129"/>
      <c r="AF35" s="129" t="s">
        <v>156</v>
      </c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</row>
    <row r="36" spans="1:59" outlineLevel="1" x14ac:dyDescent="0.25">
      <c r="A36" s="220">
        <v>24</v>
      </c>
      <c r="B36" s="146" t="s">
        <v>167</v>
      </c>
      <c r="C36" s="152" t="s">
        <v>168</v>
      </c>
      <c r="D36" s="147" t="s">
        <v>154</v>
      </c>
      <c r="E36" s="158">
        <v>3</v>
      </c>
      <c r="F36" s="198">
        <v>0</v>
      </c>
      <c r="G36" s="150">
        <f t="shared" si="7"/>
        <v>0</v>
      </c>
      <c r="H36" s="149"/>
      <c r="I36" s="150">
        <f t="shared" si="8"/>
        <v>0</v>
      </c>
      <c r="J36" s="149"/>
      <c r="K36" s="150">
        <f t="shared" si="9"/>
        <v>0</v>
      </c>
      <c r="L36" s="150">
        <v>21</v>
      </c>
      <c r="M36" s="150">
        <f t="shared" si="10"/>
        <v>0</v>
      </c>
      <c r="N36" s="148">
        <v>0</v>
      </c>
      <c r="O36" s="148">
        <f t="shared" si="11"/>
        <v>0</v>
      </c>
      <c r="P36" s="148">
        <v>0</v>
      </c>
      <c r="Q36" s="148">
        <f t="shared" si="12"/>
        <v>0</v>
      </c>
      <c r="R36" s="150"/>
      <c r="S36" s="210" t="s">
        <v>117</v>
      </c>
      <c r="T36" s="134">
        <v>0</v>
      </c>
      <c r="U36" s="134">
        <f t="shared" si="13"/>
        <v>0</v>
      </c>
      <c r="V36" s="134"/>
      <c r="W36" s="134" t="s">
        <v>155</v>
      </c>
      <c r="X36" s="129"/>
      <c r="Y36" s="129"/>
      <c r="Z36" s="129"/>
      <c r="AA36" s="129"/>
      <c r="AB36" s="129"/>
      <c r="AC36" s="129"/>
      <c r="AD36" s="129"/>
      <c r="AE36" s="129"/>
      <c r="AF36" s="129" t="s">
        <v>156</v>
      </c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</row>
    <row r="37" spans="1:59" outlineLevel="1" x14ac:dyDescent="0.25">
      <c r="A37" s="220">
        <v>25</v>
      </c>
      <c r="B37" s="146" t="s">
        <v>169</v>
      </c>
      <c r="C37" s="152" t="s">
        <v>170</v>
      </c>
      <c r="D37" s="147" t="s">
        <v>154</v>
      </c>
      <c r="E37" s="158">
        <v>4</v>
      </c>
      <c r="F37" s="198">
        <v>0</v>
      </c>
      <c r="G37" s="150">
        <f t="shared" si="7"/>
        <v>0</v>
      </c>
      <c r="H37" s="149"/>
      <c r="I37" s="150">
        <f t="shared" si="8"/>
        <v>0</v>
      </c>
      <c r="J37" s="149"/>
      <c r="K37" s="150">
        <f t="shared" si="9"/>
        <v>0</v>
      </c>
      <c r="L37" s="150">
        <v>21</v>
      </c>
      <c r="M37" s="150">
        <f t="shared" si="10"/>
        <v>0</v>
      </c>
      <c r="N37" s="148">
        <v>0</v>
      </c>
      <c r="O37" s="148">
        <f t="shared" si="11"/>
        <v>0</v>
      </c>
      <c r="P37" s="148">
        <v>0</v>
      </c>
      <c r="Q37" s="148">
        <f t="shared" si="12"/>
        <v>0</v>
      </c>
      <c r="R37" s="150"/>
      <c r="S37" s="210" t="s">
        <v>117</v>
      </c>
      <c r="T37" s="134">
        <v>0</v>
      </c>
      <c r="U37" s="134">
        <f t="shared" si="13"/>
        <v>0</v>
      </c>
      <c r="V37" s="134"/>
      <c r="W37" s="134" t="s">
        <v>155</v>
      </c>
      <c r="X37" s="129"/>
      <c r="Y37" s="129"/>
      <c r="Z37" s="129"/>
      <c r="AA37" s="129"/>
      <c r="AB37" s="129"/>
      <c r="AC37" s="129"/>
      <c r="AD37" s="129"/>
      <c r="AE37" s="129"/>
      <c r="AF37" s="129" t="s">
        <v>156</v>
      </c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</row>
    <row r="38" spans="1:59" outlineLevel="1" x14ac:dyDescent="0.25">
      <c r="A38" s="220">
        <v>26</v>
      </c>
      <c r="B38" s="146" t="s">
        <v>171</v>
      </c>
      <c r="C38" s="152" t="s">
        <v>172</v>
      </c>
      <c r="D38" s="147" t="s">
        <v>154</v>
      </c>
      <c r="E38" s="158">
        <v>1</v>
      </c>
      <c r="F38" s="198">
        <v>0</v>
      </c>
      <c r="G38" s="150">
        <f t="shared" si="7"/>
        <v>0</v>
      </c>
      <c r="H38" s="149"/>
      <c r="I38" s="150">
        <f t="shared" si="8"/>
        <v>0</v>
      </c>
      <c r="J38" s="149"/>
      <c r="K38" s="150">
        <f t="shared" si="9"/>
        <v>0</v>
      </c>
      <c r="L38" s="150">
        <v>21</v>
      </c>
      <c r="M38" s="150">
        <f t="shared" si="10"/>
        <v>0</v>
      </c>
      <c r="N38" s="148">
        <v>0</v>
      </c>
      <c r="O38" s="148">
        <f t="shared" si="11"/>
        <v>0</v>
      </c>
      <c r="P38" s="148">
        <v>0</v>
      </c>
      <c r="Q38" s="148">
        <f t="shared" si="12"/>
        <v>0</v>
      </c>
      <c r="R38" s="150"/>
      <c r="S38" s="210" t="s">
        <v>117</v>
      </c>
      <c r="T38" s="134">
        <v>0</v>
      </c>
      <c r="U38" s="134">
        <f t="shared" si="13"/>
        <v>0</v>
      </c>
      <c r="V38" s="134"/>
      <c r="W38" s="134" t="s">
        <v>155</v>
      </c>
      <c r="X38" s="129"/>
      <c r="Y38" s="129"/>
      <c r="Z38" s="129"/>
      <c r="AA38" s="129"/>
      <c r="AB38" s="129"/>
      <c r="AC38" s="129"/>
      <c r="AD38" s="129"/>
      <c r="AE38" s="129"/>
      <c r="AF38" s="129" t="s">
        <v>156</v>
      </c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</row>
    <row r="39" spans="1:59" outlineLevel="1" x14ac:dyDescent="0.25">
      <c r="A39" s="220">
        <v>27</v>
      </c>
      <c r="B39" s="146" t="s">
        <v>173</v>
      </c>
      <c r="C39" s="152" t="s">
        <v>174</v>
      </c>
      <c r="D39" s="147" t="s">
        <v>154</v>
      </c>
      <c r="E39" s="158">
        <v>3</v>
      </c>
      <c r="F39" s="198">
        <v>0</v>
      </c>
      <c r="G39" s="150">
        <f t="shared" si="7"/>
        <v>0</v>
      </c>
      <c r="H39" s="149"/>
      <c r="I39" s="150">
        <f t="shared" si="8"/>
        <v>0</v>
      </c>
      <c r="J39" s="149"/>
      <c r="K39" s="150">
        <f t="shared" si="9"/>
        <v>0</v>
      </c>
      <c r="L39" s="150">
        <v>21</v>
      </c>
      <c r="M39" s="150">
        <f t="shared" si="10"/>
        <v>0</v>
      </c>
      <c r="N39" s="148">
        <v>0</v>
      </c>
      <c r="O39" s="148">
        <f t="shared" si="11"/>
        <v>0</v>
      </c>
      <c r="P39" s="148">
        <v>0</v>
      </c>
      <c r="Q39" s="148">
        <f t="shared" si="12"/>
        <v>0</v>
      </c>
      <c r="R39" s="150"/>
      <c r="S39" s="210" t="s">
        <v>117</v>
      </c>
      <c r="T39" s="134">
        <v>0</v>
      </c>
      <c r="U39" s="134">
        <f t="shared" si="13"/>
        <v>0</v>
      </c>
      <c r="V39" s="134"/>
      <c r="W39" s="134" t="s">
        <v>155</v>
      </c>
      <c r="X39" s="129"/>
      <c r="Y39" s="129"/>
      <c r="Z39" s="129"/>
      <c r="AA39" s="129"/>
      <c r="AB39" s="129"/>
      <c r="AC39" s="129"/>
      <c r="AD39" s="129"/>
      <c r="AE39" s="129"/>
      <c r="AF39" s="129" t="s">
        <v>156</v>
      </c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</row>
    <row r="40" spans="1:59" outlineLevel="1" x14ac:dyDescent="0.25">
      <c r="A40" s="220">
        <v>28</v>
      </c>
      <c r="B40" s="146" t="s">
        <v>175</v>
      </c>
      <c r="C40" s="152" t="s">
        <v>176</v>
      </c>
      <c r="D40" s="147" t="s">
        <v>154</v>
      </c>
      <c r="E40" s="158">
        <v>49</v>
      </c>
      <c r="F40" s="198">
        <v>0</v>
      </c>
      <c r="G40" s="150">
        <f t="shared" si="7"/>
        <v>0</v>
      </c>
      <c r="H40" s="149"/>
      <c r="I40" s="150">
        <f t="shared" si="8"/>
        <v>0</v>
      </c>
      <c r="J40" s="149"/>
      <c r="K40" s="150">
        <f t="shared" si="9"/>
        <v>0</v>
      </c>
      <c r="L40" s="150">
        <v>21</v>
      </c>
      <c r="M40" s="150">
        <f t="shared" si="10"/>
        <v>0</v>
      </c>
      <c r="N40" s="148">
        <v>0</v>
      </c>
      <c r="O40" s="148">
        <f t="shared" si="11"/>
        <v>0</v>
      </c>
      <c r="P40" s="148">
        <v>0</v>
      </c>
      <c r="Q40" s="148">
        <f t="shared" si="12"/>
        <v>0</v>
      </c>
      <c r="R40" s="150"/>
      <c r="S40" s="210" t="s">
        <v>117</v>
      </c>
      <c r="T40" s="134">
        <v>0</v>
      </c>
      <c r="U40" s="134">
        <f t="shared" si="13"/>
        <v>0</v>
      </c>
      <c r="V40" s="134"/>
      <c r="W40" s="134" t="s">
        <v>155</v>
      </c>
      <c r="X40" s="129"/>
      <c r="Y40" s="129"/>
      <c r="Z40" s="129"/>
      <c r="AA40" s="129"/>
      <c r="AB40" s="129"/>
      <c r="AC40" s="129"/>
      <c r="AD40" s="129"/>
      <c r="AE40" s="129"/>
      <c r="AF40" s="129" t="s">
        <v>156</v>
      </c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</row>
    <row r="41" spans="1:59" outlineLevel="1" x14ac:dyDescent="0.25">
      <c r="A41" s="220">
        <v>29</v>
      </c>
      <c r="B41" s="146" t="s">
        <v>177</v>
      </c>
      <c r="C41" s="152" t="s">
        <v>178</v>
      </c>
      <c r="D41" s="147" t="s">
        <v>154</v>
      </c>
      <c r="E41" s="158">
        <v>1</v>
      </c>
      <c r="F41" s="198">
        <v>0</v>
      </c>
      <c r="G41" s="150">
        <f t="shared" si="7"/>
        <v>0</v>
      </c>
      <c r="H41" s="149"/>
      <c r="I41" s="150">
        <f t="shared" si="8"/>
        <v>0</v>
      </c>
      <c r="J41" s="149"/>
      <c r="K41" s="150">
        <f t="shared" si="9"/>
        <v>0</v>
      </c>
      <c r="L41" s="150">
        <v>21</v>
      </c>
      <c r="M41" s="150">
        <f t="shared" si="10"/>
        <v>0</v>
      </c>
      <c r="N41" s="148">
        <v>0</v>
      </c>
      <c r="O41" s="148">
        <f t="shared" si="11"/>
        <v>0</v>
      </c>
      <c r="P41" s="148">
        <v>0</v>
      </c>
      <c r="Q41" s="148">
        <f t="shared" si="12"/>
        <v>0</v>
      </c>
      <c r="R41" s="150"/>
      <c r="S41" s="210" t="s">
        <v>117</v>
      </c>
      <c r="T41" s="134">
        <v>0</v>
      </c>
      <c r="U41" s="134">
        <f t="shared" si="13"/>
        <v>0</v>
      </c>
      <c r="V41" s="134"/>
      <c r="W41" s="134" t="s">
        <v>155</v>
      </c>
      <c r="X41" s="129"/>
      <c r="Y41" s="129"/>
      <c r="Z41" s="129"/>
      <c r="AA41" s="129"/>
      <c r="AB41" s="129"/>
      <c r="AC41" s="129"/>
      <c r="AD41" s="129"/>
      <c r="AE41" s="129"/>
      <c r="AF41" s="129" t="s">
        <v>156</v>
      </c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</row>
    <row r="42" spans="1:59" outlineLevel="1" x14ac:dyDescent="0.25">
      <c r="A42" s="220">
        <v>30</v>
      </c>
      <c r="B42" s="146" t="s">
        <v>179</v>
      </c>
      <c r="C42" s="152" t="s">
        <v>180</v>
      </c>
      <c r="D42" s="147" t="s">
        <v>154</v>
      </c>
      <c r="E42" s="158">
        <v>2</v>
      </c>
      <c r="F42" s="198">
        <v>0</v>
      </c>
      <c r="G42" s="150">
        <f t="shared" si="7"/>
        <v>0</v>
      </c>
      <c r="H42" s="149"/>
      <c r="I42" s="150">
        <f t="shared" si="8"/>
        <v>0</v>
      </c>
      <c r="J42" s="149"/>
      <c r="K42" s="150">
        <f t="shared" si="9"/>
        <v>0</v>
      </c>
      <c r="L42" s="150">
        <v>21</v>
      </c>
      <c r="M42" s="150">
        <f t="shared" si="10"/>
        <v>0</v>
      </c>
      <c r="N42" s="148">
        <v>0</v>
      </c>
      <c r="O42" s="148">
        <f t="shared" si="11"/>
        <v>0</v>
      </c>
      <c r="P42" s="148">
        <v>0</v>
      </c>
      <c r="Q42" s="148">
        <f t="shared" si="12"/>
        <v>0</v>
      </c>
      <c r="R42" s="150"/>
      <c r="S42" s="210" t="s">
        <v>117</v>
      </c>
      <c r="T42" s="134">
        <v>0</v>
      </c>
      <c r="U42" s="134">
        <f t="shared" si="13"/>
        <v>0</v>
      </c>
      <c r="V42" s="134"/>
      <c r="W42" s="134" t="s">
        <v>155</v>
      </c>
      <c r="X42" s="129"/>
      <c r="Y42" s="129"/>
      <c r="Z42" s="129"/>
      <c r="AA42" s="129"/>
      <c r="AB42" s="129"/>
      <c r="AC42" s="129"/>
      <c r="AD42" s="129"/>
      <c r="AE42" s="129"/>
      <c r="AF42" s="129" t="s">
        <v>156</v>
      </c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</row>
    <row r="43" spans="1:59" outlineLevel="1" x14ac:dyDescent="0.25">
      <c r="A43" s="220">
        <v>31</v>
      </c>
      <c r="B43" s="146" t="s">
        <v>181</v>
      </c>
      <c r="C43" s="152" t="s">
        <v>182</v>
      </c>
      <c r="D43" s="147" t="s">
        <v>154</v>
      </c>
      <c r="E43" s="158">
        <v>48</v>
      </c>
      <c r="F43" s="198">
        <v>0</v>
      </c>
      <c r="G43" s="150">
        <f t="shared" si="7"/>
        <v>0</v>
      </c>
      <c r="H43" s="149"/>
      <c r="I43" s="150">
        <f t="shared" si="8"/>
        <v>0</v>
      </c>
      <c r="J43" s="149"/>
      <c r="K43" s="150">
        <f t="shared" si="9"/>
        <v>0</v>
      </c>
      <c r="L43" s="150">
        <v>21</v>
      </c>
      <c r="M43" s="150">
        <f t="shared" si="10"/>
        <v>0</v>
      </c>
      <c r="N43" s="148">
        <v>0</v>
      </c>
      <c r="O43" s="148">
        <f t="shared" si="11"/>
        <v>0</v>
      </c>
      <c r="P43" s="148">
        <v>0</v>
      </c>
      <c r="Q43" s="148">
        <f t="shared" si="12"/>
        <v>0</v>
      </c>
      <c r="R43" s="150"/>
      <c r="S43" s="210" t="s">
        <v>117</v>
      </c>
      <c r="T43" s="134">
        <v>0</v>
      </c>
      <c r="U43" s="134">
        <f t="shared" si="13"/>
        <v>0</v>
      </c>
      <c r="V43" s="134"/>
      <c r="W43" s="134" t="s">
        <v>155</v>
      </c>
      <c r="X43" s="129"/>
      <c r="Y43" s="129"/>
      <c r="Z43" s="129"/>
      <c r="AA43" s="129"/>
      <c r="AB43" s="129"/>
      <c r="AC43" s="129"/>
      <c r="AD43" s="129"/>
      <c r="AE43" s="129"/>
      <c r="AF43" s="129" t="s">
        <v>156</v>
      </c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</row>
    <row r="44" spans="1:59" outlineLevel="1" x14ac:dyDescent="0.25">
      <c r="A44" s="220">
        <v>32</v>
      </c>
      <c r="B44" s="146" t="s">
        <v>183</v>
      </c>
      <c r="C44" s="152" t="s">
        <v>184</v>
      </c>
      <c r="D44" s="147" t="s">
        <v>154</v>
      </c>
      <c r="E44" s="158">
        <v>3</v>
      </c>
      <c r="F44" s="198">
        <v>0</v>
      </c>
      <c r="G44" s="150">
        <f t="shared" si="7"/>
        <v>0</v>
      </c>
      <c r="H44" s="149"/>
      <c r="I44" s="150">
        <f t="shared" si="8"/>
        <v>0</v>
      </c>
      <c r="J44" s="149"/>
      <c r="K44" s="150">
        <f t="shared" si="9"/>
        <v>0</v>
      </c>
      <c r="L44" s="150">
        <v>21</v>
      </c>
      <c r="M44" s="150">
        <f t="shared" si="10"/>
        <v>0</v>
      </c>
      <c r="N44" s="148">
        <v>0</v>
      </c>
      <c r="O44" s="148">
        <f t="shared" si="11"/>
        <v>0</v>
      </c>
      <c r="P44" s="148">
        <v>0</v>
      </c>
      <c r="Q44" s="148">
        <f t="shared" si="12"/>
        <v>0</v>
      </c>
      <c r="R44" s="150"/>
      <c r="S44" s="210" t="s">
        <v>117</v>
      </c>
      <c r="T44" s="134">
        <v>0</v>
      </c>
      <c r="U44" s="134">
        <f t="shared" si="13"/>
        <v>0</v>
      </c>
      <c r="V44" s="134"/>
      <c r="W44" s="134" t="s">
        <v>155</v>
      </c>
      <c r="X44" s="129"/>
      <c r="Y44" s="129"/>
      <c r="Z44" s="129"/>
      <c r="AA44" s="129"/>
      <c r="AB44" s="129"/>
      <c r="AC44" s="129"/>
      <c r="AD44" s="129"/>
      <c r="AE44" s="129"/>
      <c r="AF44" s="129" t="s">
        <v>156</v>
      </c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</row>
    <row r="45" spans="1:59" outlineLevel="1" x14ac:dyDescent="0.25">
      <c r="A45" s="220">
        <v>33</v>
      </c>
      <c r="B45" s="146" t="s">
        <v>185</v>
      </c>
      <c r="C45" s="152" t="s">
        <v>186</v>
      </c>
      <c r="D45" s="147" t="s">
        <v>154</v>
      </c>
      <c r="E45" s="158">
        <v>2</v>
      </c>
      <c r="F45" s="198">
        <v>0</v>
      </c>
      <c r="G45" s="150">
        <f t="shared" si="7"/>
        <v>0</v>
      </c>
      <c r="H45" s="149"/>
      <c r="I45" s="150">
        <f t="shared" si="8"/>
        <v>0</v>
      </c>
      <c r="J45" s="149"/>
      <c r="K45" s="150">
        <f t="shared" si="9"/>
        <v>0</v>
      </c>
      <c r="L45" s="150">
        <v>21</v>
      </c>
      <c r="M45" s="150">
        <f t="shared" si="10"/>
        <v>0</v>
      </c>
      <c r="N45" s="148">
        <v>0</v>
      </c>
      <c r="O45" s="148">
        <f t="shared" si="11"/>
        <v>0</v>
      </c>
      <c r="P45" s="148">
        <v>0</v>
      </c>
      <c r="Q45" s="148">
        <f t="shared" si="12"/>
        <v>0</v>
      </c>
      <c r="R45" s="150"/>
      <c r="S45" s="210" t="s">
        <v>117</v>
      </c>
      <c r="T45" s="134">
        <v>0</v>
      </c>
      <c r="U45" s="134">
        <f t="shared" si="13"/>
        <v>0</v>
      </c>
      <c r="V45" s="134"/>
      <c r="W45" s="134" t="s">
        <v>155</v>
      </c>
      <c r="X45" s="129"/>
      <c r="Y45" s="129"/>
      <c r="Z45" s="129"/>
      <c r="AA45" s="129"/>
      <c r="AB45" s="129"/>
      <c r="AC45" s="129"/>
      <c r="AD45" s="129"/>
      <c r="AE45" s="129"/>
      <c r="AF45" s="129" t="s">
        <v>156</v>
      </c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</row>
    <row r="46" spans="1:59" x14ac:dyDescent="0.25">
      <c r="A46" s="219" t="s">
        <v>106</v>
      </c>
      <c r="B46" s="137" t="s">
        <v>61</v>
      </c>
      <c r="C46" s="151" t="s">
        <v>62</v>
      </c>
      <c r="D46" s="138"/>
      <c r="E46" s="156"/>
      <c r="F46" s="199"/>
      <c r="G46" s="140">
        <f>SUMIF(AF47:AF50,"&lt;&gt;NOR",G47:G50)</f>
        <v>0</v>
      </c>
      <c r="H46" s="140"/>
      <c r="I46" s="140">
        <f>SUM(I47:I50)</f>
        <v>0</v>
      </c>
      <c r="J46" s="140"/>
      <c r="K46" s="140">
        <f>SUM(K47:K50)</f>
        <v>0</v>
      </c>
      <c r="L46" s="140"/>
      <c r="M46" s="140">
        <f>SUM(M47:M50)</f>
        <v>0</v>
      </c>
      <c r="N46" s="139"/>
      <c r="O46" s="139">
        <f>SUM(O47:O50)</f>
        <v>2.36</v>
      </c>
      <c r="P46" s="139"/>
      <c r="Q46" s="139">
        <f>SUM(Q47:Q50)</f>
        <v>0</v>
      </c>
      <c r="R46" s="140"/>
      <c r="S46" s="209"/>
      <c r="T46" s="136"/>
      <c r="U46" s="136">
        <f>SUM(U47:U50)</f>
        <v>78.48</v>
      </c>
      <c r="V46" s="136"/>
      <c r="W46" s="136"/>
      <c r="AF46" t="s">
        <v>107</v>
      </c>
    </row>
    <row r="47" spans="1:59" ht="20.399999999999999" outlineLevel="1" x14ac:dyDescent="0.25">
      <c r="A47" s="220">
        <v>34</v>
      </c>
      <c r="B47" s="146" t="s">
        <v>187</v>
      </c>
      <c r="C47" s="152" t="s">
        <v>188</v>
      </c>
      <c r="D47" s="147" t="s">
        <v>120</v>
      </c>
      <c r="E47" s="158">
        <v>105</v>
      </c>
      <c r="F47" s="198">
        <v>0</v>
      </c>
      <c r="G47" s="150">
        <f>ROUND(E47*F47,2)</f>
        <v>0</v>
      </c>
      <c r="H47" s="149"/>
      <c r="I47" s="150">
        <f>ROUND(E47*H47,2)</f>
        <v>0</v>
      </c>
      <c r="J47" s="149"/>
      <c r="K47" s="150">
        <f>ROUND(E47*J47,2)</f>
        <v>0</v>
      </c>
      <c r="L47" s="150">
        <v>21</v>
      </c>
      <c r="M47" s="150">
        <f>G47*(1+L47/100)</f>
        <v>0</v>
      </c>
      <c r="N47" s="148">
        <v>1.8380000000000001E-2</v>
      </c>
      <c r="O47" s="148">
        <f>ROUND(E47*N47,2)</f>
        <v>1.93</v>
      </c>
      <c r="P47" s="148">
        <v>0</v>
      </c>
      <c r="Q47" s="148">
        <f>ROUND(E47*P47,2)</f>
        <v>0</v>
      </c>
      <c r="R47" s="150"/>
      <c r="S47" s="210" t="s">
        <v>111</v>
      </c>
      <c r="T47" s="134">
        <v>0.14399999999999999</v>
      </c>
      <c r="U47" s="134">
        <f>ROUND(E47*T47,2)</f>
        <v>15.12</v>
      </c>
      <c r="V47" s="134"/>
      <c r="W47" s="134" t="s">
        <v>112</v>
      </c>
      <c r="X47" s="129"/>
      <c r="Y47" s="129"/>
      <c r="Z47" s="129"/>
      <c r="AA47" s="129"/>
      <c r="AB47" s="129"/>
      <c r="AC47" s="129"/>
      <c r="AD47" s="129"/>
      <c r="AE47" s="129"/>
      <c r="AF47" s="129" t="s">
        <v>113</v>
      </c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29"/>
      <c r="BC47" s="129"/>
      <c r="BD47" s="129"/>
      <c r="BE47" s="129"/>
      <c r="BF47" s="129"/>
      <c r="BG47" s="129"/>
    </row>
    <row r="48" spans="1:59" outlineLevel="1" x14ac:dyDescent="0.25">
      <c r="A48" s="220">
        <v>35</v>
      </c>
      <c r="B48" s="146" t="s">
        <v>189</v>
      </c>
      <c r="C48" s="152" t="s">
        <v>190</v>
      </c>
      <c r="D48" s="147" t="s">
        <v>120</v>
      </c>
      <c r="E48" s="158">
        <v>105</v>
      </c>
      <c r="F48" s="198">
        <v>0</v>
      </c>
      <c r="G48" s="150">
        <f>ROUND(E48*F48,2)</f>
        <v>0</v>
      </c>
      <c r="H48" s="149"/>
      <c r="I48" s="150">
        <f>ROUND(E48*H48,2)</f>
        <v>0</v>
      </c>
      <c r="J48" s="149"/>
      <c r="K48" s="150">
        <f>ROUND(E48*J48,2)</f>
        <v>0</v>
      </c>
      <c r="L48" s="150">
        <v>21</v>
      </c>
      <c r="M48" s="150">
        <f>G48*(1+L48/100)</f>
        <v>0</v>
      </c>
      <c r="N48" s="148">
        <v>9.7000000000000005E-4</v>
      </c>
      <c r="O48" s="148">
        <f>ROUND(E48*N48,2)</f>
        <v>0.1</v>
      </c>
      <c r="P48" s="148">
        <v>0</v>
      </c>
      <c r="Q48" s="148">
        <f>ROUND(E48*P48,2)</f>
        <v>0</v>
      </c>
      <c r="R48" s="150"/>
      <c r="S48" s="210" t="s">
        <v>111</v>
      </c>
      <c r="T48" s="134">
        <v>6.0000000000000001E-3</v>
      </c>
      <c r="U48" s="134">
        <f>ROUND(E48*T48,2)</f>
        <v>0.63</v>
      </c>
      <c r="V48" s="134"/>
      <c r="W48" s="134" t="s">
        <v>112</v>
      </c>
      <c r="X48" s="129"/>
      <c r="Y48" s="129"/>
      <c r="Z48" s="129"/>
      <c r="AA48" s="129"/>
      <c r="AB48" s="129"/>
      <c r="AC48" s="129"/>
      <c r="AD48" s="129"/>
      <c r="AE48" s="129"/>
      <c r="AF48" s="129" t="s">
        <v>113</v>
      </c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29"/>
      <c r="BC48" s="129"/>
      <c r="BD48" s="129"/>
      <c r="BE48" s="129"/>
      <c r="BF48" s="129"/>
      <c r="BG48" s="129"/>
    </row>
    <row r="49" spans="1:59" ht="20.399999999999999" outlineLevel="1" x14ac:dyDescent="0.25">
      <c r="A49" s="220">
        <v>36</v>
      </c>
      <c r="B49" s="146" t="s">
        <v>191</v>
      </c>
      <c r="C49" s="152" t="s">
        <v>192</v>
      </c>
      <c r="D49" s="147" t="s">
        <v>120</v>
      </c>
      <c r="E49" s="158">
        <v>105</v>
      </c>
      <c r="F49" s="198">
        <v>0</v>
      </c>
      <c r="G49" s="150">
        <f>ROUND(E49*F49,2)</f>
        <v>0</v>
      </c>
      <c r="H49" s="149"/>
      <c r="I49" s="150">
        <f>ROUND(E49*H49,2)</f>
        <v>0</v>
      </c>
      <c r="J49" s="149"/>
      <c r="K49" s="150">
        <f>ROUND(E49*J49,2)</f>
        <v>0</v>
      </c>
      <c r="L49" s="150">
        <v>21</v>
      </c>
      <c r="M49" s="150">
        <f>G49*(1+L49/100)</f>
        <v>0</v>
      </c>
      <c r="N49" s="148">
        <v>0</v>
      </c>
      <c r="O49" s="148">
        <f>ROUND(E49*N49,2)</f>
        <v>0</v>
      </c>
      <c r="P49" s="148">
        <v>0</v>
      </c>
      <c r="Q49" s="148">
        <f>ROUND(E49*P49,2)</f>
        <v>0</v>
      </c>
      <c r="R49" s="150"/>
      <c r="S49" s="210" t="s">
        <v>111</v>
      </c>
      <c r="T49" s="134">
        <v>0.126</v>
      </c>
      <c r="U49" s="134">
        <f>ROUND(E49*T49,2)</f>
        <v>13.23</v>
      </c>
      <c r="V49" s="134"/>
      <c r="W49" s="134" t="s">
        <v>112</v>
      </c>
      <c r="X49" s="129"/>
      <c r="Y49" s="129"/>
      <c r="Z49" s="129"/>
      <c r="AA49" s="129"/>
      <c r="AB49" s="129"/>
      <c r="AC49" s="129"/>
      <c r="AD49" s="129"/>
      <c r="AE49" s="129"/>
      <c r="AF49" s="129" t="s">
        <v>113</v>
      </c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</row>
    <row r="50" spans="1:59" outlineLevel="1" x14ac:dyDescent="0.25">
      <c r="A50" s="220">
        <v>37</v>
      </c>
      <c r="B50" s="146" t="s">
        <v>193</v>
      </c>
      <c r="C50" s="152" t="s">
        <v>194</v>
      </c>
      <c r="D50" s="147" t="s">
        <v>120</v>
      </c>
      <c r="E50" s="158">
        <v>275</v>
      </c>
      <c r="F50" s="198">
        <v>0</v>
      </c>
      <c r="G50" s="150">
        <f>ROUND(E50*F50,2)</f>
        <v>0</v>
      </c>
      <c r="H50" s="149"/>
      <c r="I50" s="150">
        <f>ROUND(E50*H50,2)</f>
        <v>0</v>
      </c>
      <c r="J50" s="149"/>
      <c r="K50" s="150">
        <f>ROUND(E50*J50,2)</f>
        <v>0</v>
      </c>
      <c r="L50" s="150">
        <v>21</v>
      </c>
      <c r="M50" s="150">
        <f>G50*(1+L50/100)</f>
        <v>0</v>
      </c>
      <c r="N50" s="148">
        <v>1.2099999999999999E-3</v>
      </c>
      <c r="O50" s="148">
        <f>ROUND(E50*N50,2)</f>
        <v>0.33</v>
      </c>
      <c r="P50" s="148">
        <v>0</v>
      </c>
      <c r="Q50" s="148">
        <f>ROUND(E50*P50,2)</f>
        <v>0</v>
      </c>
      <c r="R50" s="150"/>
      <c r="S50" s="210" t="s">
        <v>111</v>
      </c>
      <c r="T50" s="134">
        <v>0.18</v>
      </c>
      <c r="U50" s="134">
        <f>ROUND(E50*T50,2)</f>
        <v>49.5</v>
      </c>
      <c r="V50" s="134"/>
      <c r="W50" s="134" t="s">
        <v>112</v>
      </c>
      <c r="X50" s="129"/>
      <c r="Y50" s="129"/>
      <c r="Z50" s="129"/>
      <c r="AA50" s="129"/>
      <c r="AB50" s="129"/>
      <c r="AC50" s="129"/>
      <c r="AD50" s="129"/>
      <c r="AE50" s="129"/>
      <c r="AF50" s="129" t="s">
        <v>113</v>
      </c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</row>
    <row r="51" spans="1:59" ht="26.4" x14ac:dyDescent="0.25">
      <c r="A51" s="219" t="s">
        <v>106</v>
      </c>
      <c r="B51" s="137" t="s">
        <v>63</v>
      </c>
      <c r="C51" s="151" t="s">
        <v>64</v>
      </c>
      <c r="D51" s="138"/>
      <c r="E51" s="156"/>
      <c r="F51" s="199"/>
      <c r="G51" s="140">
        <f>SUMIF(AF52:AF52,"&lt;&gt;NOR",G52:G52)</f>
        <v>0</v>
      </c>
      <c r="H51" s="140"/>
      <c r="I51" s="140">
        <f>SUM(I52:I52)</f>
        <v>0</v>
      </c>
      <c r="J51" s="140"/>
      <c r="K51" s="140">
        <f>SUM(K52:K52)</f>
        <v>0</v>
      </c>
      <c r="L51" s="140"/>
      <c r="M51" s="140">
        <f>SUM(M52:M52)</f>
        <v>0</v>
      </c>
      <c r="N51" s="139"/>
      <c r="O51" s="139">
        <f>SUM(O52:O52)</f>
        <v>0</v>
      </c>
      <c r="P51" s="139"/>
      <c r="Q51" s="139">
        <f>SUM(Q52:Q52)</f>
        <v>0</v>
      </c>
      <c r="R51" s="140"/>
      <c r="S51" s="209"/>
      <c r="T51" s="136"/>
      <c r="U51" s="136">
        <f>SUM(U52:U52)</f>
        <v>238.8</v>
      </c>
      <c r="V51" s="136"/>
      <c r="W51" s="136"/>
      <c r="AF51" t="s">
        <v>107</v>
      </c>
    </row>
    <row r="52" spans="1:59" outlineLevel="1" x14ac:dyDescent="0.25">
      <c r="A52" s="220">
        <v>38</v>
      </c>
      <c r="B52" s="146" t="s">
        <v>195</v>
      </c>
      <c r="C52" s="152" t="s">
        <v>196</v>
      </c>
      <c r="D52" s="147" t="s">
        <v>120</v>
      </c>
      <c r="E52" s="158">
        <v>1718</v>
      </c>
      <c r="F52" s="198">
        <v>0</v>
      </c>
      <c r="G52" s="150">
        <f>ROUND(E52*F52,2)</f>
        <v>0</v>
      </c>
      <c r="H52" s="149"/>
      <c r="I52" s="150">
        <f>ROUND(E52*H52,2)</f>
        <v>0</v>
      </c>
      <c r="J52" s="149"/>
      <c r="K52" s="150">
        <f>ROUND(E52*J52,2)</f>
        <v>0</v>
      </c>
      <c r="L52" s="150">
        <v>21</v>
      </c>
      <c r="M52" s="150">
        <f>G52*(1+L52/100)</f>
        <v>0</v>
      </c>
      <c r="N52" s="148">
        <v>0</v>
      </c>
      <c r="O52" s="148">
        <f>ROUND(E52*N52,2)</f>
        <v>0</v>
      </c>
      <c r="P52" s="148">
        <v>0</v>
      </c>
      <c r="Q52" s="148">
        <f>ROUND(E52*P52,2)</f>
        <v>0</v>
      </c>
      <c r="R52" s="150"/>
      <c r="S52" s="210" t="s">
        <v>111</v>
      </c>
      <c r="T52" s="134">
        <v>0.13900000000000001</v>
      </c>
      <c r="U52" s="134">
        <f>ROUND(E52*T52,2)</f>
        <v>238.8</v>
      </c>
      <c r="V52" s="134"/>
      <c r="W52" s="134" t="s">
        <v>112</v>
      </c>
      <c r="X52" s="129"/>
      <c r="Y52" s="129"/>
      <c r="Z52" s="129"/>
      <c r="AA52" s="129"/>
      <c r="AB52" s="129"/>
      <c r="AC52" s="129"/>
      <c r="AD52" s="129"/>
      <c r="AE52" s="129"/>
      <c r="AF52" s="129" t="s">
        <v>113</v>
      </c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</row>
    <row r="53" spans="1:59" x14ac:dyDescent="0.25">
      <c r="A53" s="219" t="s">
        <v>106</v>
      </c>
      <c r="B53" s="137" t="s">
        <v>65</v>
      </c>
      <c r="C53" s="151" t="s">
        <v>66</v>
      </c>
      <c r="D53" s="138"/>
      <c r="E53" s="156"/>
      <c r="F53" s="199"/>
      <c r="G53" s="140">
        <f>SUMIF(AF54:AF68,"&lt;&gt;NOR",G54:G68)</f>
        <v>0</v>
      </c>
      <c r="H53" s="140"/>
      <c r="I53" s="140">
        <f>SUM(I54:I68)</f>
        <v>0</v>
      </c>
      <c r="J53" s="140"/>
      <c r="K53" s="140">
        <f>SUM(K54:K68)</f>
        <v>0</v>
      </c>
      <c r="L53" s="140"/>
      <c r="M53" s="140">
        <f>SUM(M54:M68)</f>
        <v>0</v>
      </c>
      <c r="N53" s="139"/>
      <c r="O53" s="139">
        <f>SUM(O54:O68)</f>
        <v>0.35</v>
      </c>
      <c r="P53" s="139"/>
      <c r="Q53" s="139">
        <f>SUM(Q54:Q68)</f>
        <v>41.310000000000009</v>
      </c>
      <c r="R53" s="140"/>
      <c r="S53" s="209"/>
      <c r="T53" s="136"/>
      <c r="U53" s="136">
        <f>SUM(U54:U68)</f>
        <v>821.04</v>
      </c>
      <c r="V53" s="136"/>
      <c r="W53" s="136"/>
      <c r="AF53" t="s">
        <v>107</v>
      </c>
    </row>
    <row r="54" spans="1:59" outlineLevel="1" x14ac:dyDescent="0.25">
      <c r="A54" s="220">
        <v>39</v>
      </c>
      <c r="B54" s="146" t="s">
        <v>197</v>
      </c>
      <c r="C54" s="152" t="s">
        <v>198</v>
      </c>
      <c r="D54" s="147" t="s">
        <v>110</v>
      </c>
      <c r="E54" s="158">
        <v>0.9</v>
      </c>
      <c r="F54" s="198">
        <v>0</v>
      </c>
      <c r="G54" s="150">
        <f t="shared" ref="G54:G68" si="14">ROUND(E54*F54,2)</f>
        <v>0</v>
      </c>
      <c r="H54" s="149"/>
      <c r="I54" s="150">
        <f t="shared" ref="I54:I68" si="15">ROUND(E54*H54,2)</f>
        <v>0</v>
      </c>
      <c r="J54" s="149"/>
      <c r="K54" s="150">
        <f t="shared" ref="K54:K68" si="16">ROUND(E54*J54,2)</f>
        <v>0</v>
      </c>
      <c r="L54" s="150">
        <v>21</v>
      </c>
      <c r="M54" s="150">
        <f t="shared" ref="M54:M68" si="17">G54*(1+L54/100)</f>
        <v>0</v>
      </c>
      <c r="N54" s="148">
        <v>1.2800000000000001E-3</v>
      </c>
      <c r="O54" s="148">
        <f t="shared" ref="O54:O68" si="18">ROUND(E54*N54,2)</f>
        <v>0</v>
      </c>
      <c r="P54" s="148">
        <v>1.8</v>
      </c>
      <c r="Q54" s="148">
        <f t="shared" ref="Q54:Q68" si="19">ROUND(E54*P54,2)</f>
        <v>1.62</v>
      </c>
      <c r="R54" s="150"/>
      <c r="S54" s="210" t="s">
        <v>111</v>
      </c>
      <c r="T54" s="134">
        <v>1.52</v>
      </c>
      <c r="U54" s="134">
        <f t="shared" ref="U54:U68" si="20">ROUND(E54*T54,2)</f>
        <v>1.37</v>
      </c>
      <c r="V54" s="134"/>
      <c r="W54" s="134" t="s">
        <v>112</v>
      </c>
      <c r="X54" s="129"/>
      <c r="Y54" s="129"/>
      <c r="Z54" s="129"/>
      <c r="AA54" s="129"/>
      <c r="AB54" s="129"/>
      <c r="AC54" s="129"/>
      <c r="AD54" s="129"/>
      <c r="AE54" s="129"/>
      <c r="AF54" s="129" t="s">
        <v>144</v>
      </c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</row>
    <row r="55" spans="1:59" outlineLevel="1" x14ac:dyDescent="0.25">
      <c r="A55" s="220">
        <v>40</v>
      </c>
      <c r="B55" s="146" t="s">
        <v>199</v>
      </c>
      <c r="C55" s="152" t="s">
        <v>200</v>
      </c>
      <c r="D55" s="147" t="s">
        <v>120</v>
      </c>
      <c r="E55" s="158">
        <v>3.2</v>
      </c>
      <c r="F55" s="198">
        <v>0</v>
      </c>
      <c r="G55" s="150">
        <f t="shared" si="14"/>
        <v>0</v>
      </c>
      <c r="H55" s="149"/>
      <c r="I55" s="150">
        <f t="shared" si="15"/>
        <v>0</v>
      </c>
      <c r="J55" s="149"/>
      <c r="K55" s="150">
        <f t="shared" si="16"/>
        <v>0</v>
      </c>
      <c r="L55" s="150">
        <v>21</v>
      </c>
      <c r="M55" s="150">
        <f t="shared" si="17"/>
        <v>0</v>
      </c>
      <c r="N55" s="148">
        <v>6.7000000000000002E-4</v>
      </c>
      <c r="O55" s="148">
        <f t="shared" si="18"/>
        <v>0</v>
      </c>
      <c r="P55" s="148">
        <v>8.2000000000000003E-2</v>
      </c>
      <c r="Q55" s="148">
        <f t="shared" si="19"/>
        <v>0.26</v>
      </c>
      <c r="R55" s="150"/>
      <c r="S55" s="210" t="s">
        <v>111</v>
      </c>
      <c r="T55" s="134">
        <v>0.6</v>
      </c>
      <c r="U55" s="134">
        <f t="shared" si="20"/>
        <v>1.92</v>
      </c>
      <c r="V55" s="134"/>
      <c r="W55" s="134" t="s">
        <v>112</v>
      </c>
      <c r="X55" s="129"/>
      <c r="Y55" s="129"/>
      <c r="Z55" s="129"/>
      <c r="AA55" s="129"/>
      <c r="AB55" s="129"/>
      <c r="AC55" s="129"/>
      <c r="AD55" s="129"/>
      <c r="AE55" s="129"/>
      <c r="AF55" s="129" t="s">
        <v>113</v>
      </c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</row>
    <row r="56" spans="1:59" ht="20.399999999999999" outlineLevel="1" x14ac:dyDescent="0.25">
      <c r="A56" s="220">
        <v>41</v>
      </c>
      <c r="B56" s="146" t="s">
        <v>201</v>
      </c>
      <c r="C56" s="152" t="s">
        <v>202</v>
      </c>
      <c r="D56" s="147" t="s">
        <v>110</v>
      </c>
      <c r="E56" s="158">
        <v>0.4</v>
      </c>
      <c r="F56" s="198">
        <v>0</v>
      </c>
      <c r="G56" s="150">
        <f t="shared" si="14"/>
        <v>0</v>
      </c>
      <c r="H56" s="149"/>
      <c r="I56" s="150">
        <f t="shared" si="15"/>
        <v>0</v>
      </c>
      <c r="J56" s="149"/>
      <c r="K56" s="150">
        <f t="shared" si="16"/>
        <v>0</v>
      </c>
      <c r="L56" s="150">
        <v>21</v>
      </c>
      <c r="M56" s="150">
        <f t="shared" si="17"/>
        <v>0</v>
      </c>
      <c r="N56" s="148">
        <v>0</v>
      </c>
      <c r="O56" s="148">
        <f t="shared" si="18"/>
        <v>0</v>
      </c>
      <c r="P56" s="148">
        <v>2.2000000000000002</v>
      </c>
      <c r="Q56" s="148">
        <f t="shared" si="19"/>
        <v>0.88</v>
      </c>
      <c r="R56" s="150"/>
      <c r="S56" s="210" t="s">
        <v>111</v>
      </c>
      <c r="T56" s="134">
        <v>4.66</v>
      </c>
      <c r="U56" s="134">
        <f t="shared" si="20"/>
        <v>1.86</v>
      </c>
      <c r="V56" s="134"/>
      <c r="W56" s="134" t="s">
        <v>112</v>
      </c>
      <c r="X56" s="129"/>
      <c r="Y56" s="129"/>
      <c r="Z56" s="129"/>
      <c r="AA56" s="129"/>
      <c r="AB56" s="129"/>
      <c r="AC56" s="129"/>
      <c r="AD56" s="129"/>
      <c r="AE56" s="129"/>
      <c r="AF56" s="129" t="s">
        <v>144</v>
      </c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</row>
    <row r="57" spans="1:59" outlineLevel="1" x14ac:dyDescent="0.25">
      <c r="A57" s="220">
        <v>42</v>
      </c>
      <c r="B57" s="146" t="s">
        <v>203</v>
      </c>
      <c r="C57" s="152" t="s">
        <v>204</v>
      </c>
      <c r="D57" s="147" t="s">
        <v>120</v>
      </c>
      <c r="E57" s="158">
        <v>634.01</v>
      </c>
      <c r="F57" s="198">
        <v>0</v>
      </c>
      <c r="G57" s="150">
        <f t="shared" si="14"/>
        <v>0</v>
      </c>
      <c r="H57" s="149"/>
      <c r="I57" s="150">
        <f t="shared" si="15"/>
        <v>0</v>
      </c>
      <c r="J57" s="149"/>
      <c r="K57" s="150">
        <f t="shared" si="16"/>
        <v>0</v>
      </c>
      <c r="L57" s="150">
        <v>21</v>
      </c>
      <c r="M57" s="150">
        <f t="shared" si="17"/>
        <v>0</v>
      </c>
      <c r="N57" s="148">
        <v>0</v>
      </c>
      <c r="O57" s="148">
        <f t="shared" si="18"/>
        <v>0</v>
      </c>
      <c r="P57" s="148">
        <v>1.26E-2</v>
      </c>
      <c r="Q57" s="148">
        <f t="shared" si="19"/>
        <v>7.99</v>
      </c>
      <c r="R57" s="150"/>
      <c r="S57" s="210" t="s">
        <v>111</v>
      </c>
      <c r="T57" s="134">
        <v>0.33</v>
      </c>
      <c r="U57" s="134">
        <f t="shared" si="20"/>
        <v>209.22</v>
      </c>
      <c r="V57" s="134"/>
      <c r="W57" s="134" t="s">
        <v>112</v>
      </c>
      <c r="X57" s="129"/>
      <c r="Y57" s="129"/>
      <c r="Z57" s="129"/>
      <c r="AA57" s="129"/>
      <c r="AB57" s="129"/>
      <c r="AC57" s="129"/>
      <c r="AD57" s="129"/>
      <c r="AE57" s="129"/>
      <c r="AF57" s="129" t="s">
        <v>113</v>
      </c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</row>
    <row r="58" spans="1:59" outlineLevel="1" x14ac:dyDescent="0.25">
      <c r="A58" s="220">
        <v>43</v>
      </c>
      <c r="B58" s="146" t="s">
        <v>205</v>
      </c>
      <c r="C58" s="152" t="s">
        <v>206</v>
      </c>
      <c r="D58" s="147" t="s">
        <v>154</v>
      </c>
      <c r="E58" s="158">
        <v>7</v>
      </c>
      <c r="F58" s="198">
        <v>0</v>
      </c>
      <c r="G58" s="150">
        <f t="shared" si="14"/>
        <v>0</v>
      </c>
      <c r="H58" s="149"/>
      <c r="I58" s="150">
        <f t="shared" si="15"/>
        <v>0</v>
      </c>
      <c r="J58" s="149"/>
      <c r="K58" s="150">
        <f t="shared" si="16"/>
        <v>0</v>
      </c>
      <c r="L58" s="150">
        <v>21</v>
      </c>
      <c r="M58" s="150">
        <f t="shared" si="17"/>
        <v>0</v>
      </c>
      <c r="N58" s="148">
        <v>0</v>
      </c>
      <c r="O58" s="148">
        <f t="shared" si="18"/>
        <v>0</v>
      </c>
      <c r="P58" s="148">
        <v>0</v>
      </c>
      <c r="Q58" s="148">
        <f t="shared" si="19"/>
        <v>0</v>
      </c>
      <c r="R58" s="150"/>
      <c r="S58" s="210" t="s">
        <v>111</v>
      </c>
      <c r="T58" s="134">
        <v>0.08</v>
      </c>
      <c r="U58" s="134">
        <f t="shared" si="20"/>
        <v>0.56000000000000005</v>
      </c>
      <c r="V58" s="134"/>
      <c r="W58" s="134" t="s">
        <v>112</v>
      </c>
      <c r="X58" s="129"/>
      <c r="Y58" s="129"/>
      <c r="Z58" s="129"/>
      <c r="AA58" s="129"/>
      <c r="AB58" s="129"/>
      <c r="AC58" s="129"/>
      <c r="AD58" s="129"/>
      <c r="AE58" s="129"/>
      <c r="AF58" s="129" t="s">
        <v>144</v>
      </c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</row>
    <row r="59" spans="1:59" ht="20.399999999999999" outlineLevel="1" x14ac:dyDescent="0.25">
      <c r="A59" s="220">
        <v>44</v>
      </c>
      <c r="B59" s="146" t="s">
        <v>207</v>
      </c>
      <c r="C59" s="152" t="s">
        <v>208</v>
      </c>
      <c r="D59" s="147" t="s">
        <v>120</v>
      </c>
      <c r="E59" s="158">
        <v>225.71</v>
      </c>
      <c r="F59" s="198">
        <v>0</v>
      </c>
      <c r="G59" s="150">
        <f t="shared" si="14"/>
        <v>0</v>
      </c>
      <c r="H59" s="149"/>
      <c r="I59" s="150">
        <f t="shared" si="15"/>
        <v>0</v>
      </c>
      <c r="J59" s="149"/>
      <c r="K59" s="150">
        <f t="shared" si="16"/>
        <v>0</v>
      </c>
      <c r="L59" s="150">
        <v>21</v>
      </c>
      <c r="M59" s="150">
        <f t="shared" si="17"/>
        <v>0</v>
      </c>
      <c r="N59" s="148">
        <v>1.3699999999999999E-3</v>
      </c>
      <c r="O59" s="148">
        <f t="shared" si="18"/>
        <v>0.31</v>
      </c>
      <c r="P59" s="148">
        <v>4.1000000000000002E-2</v>
      </c>
      <c r="Q59" s="148">
        <f t="shared" si="19"/>
        <v>9.25</v>
      </c>
      <c r="R59" s="150"/>
      <c r="S59" s="210" t="s">
        <v>111</v>
      </c>
      <c r="T59" s="134">
        <v>0.52</v>
      </c>
      <c r="U59" s="134">
        <f t="shared" si="20"/>
        <v>117.37</v>
      </c>
      <c r="V59" s="134"/>
      <c r="W59" s="134" t="s">
        <v>112</v>
      </c>
      <c r="X59" s="129"/>
      <c r="Y59" s="129"/>
      <c r="Z59" s="129"/>
      <c r="AA59" s="129"/>
      <c r="AB59" s="129"/>
      <c r="AC59" s="129"/>
      <c r="AD59" s="129"/>
      <c r="AE59" s="129"/>
      <c r="AF59" s="129" t="s">
        <v>113</v>
      </c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</row>
    <row r="60" spans="1:59" outlineLevel="1" x14ac:dyDescent="0.25">
      <c r="A60" s="220">
        <v>45</v>
      </c>
      <c r="B60" s="146" t="s">
        <v>209</v>
      </c>
      <c r="C60" s="152" t="s">
        <v>210</v>
      </c>
      <c r="D60" s="147" t="s">
        <v>120</v>
      </c>
      <c r="E60" s="158">
        <v>1.9</v>
      </c>
      <c r="F60" s="198">
        <v>0</v>
      </c>
      <c r="G60" s="150">
        <f t="shared" si="14"/>
        <v>0</v>
      </c>
      <c r="H60" s="149"/>
      <c r="I60" s="150">
        <f t="shared" si="15"/>
        <v>0</v>
      </c>
      <c r="J60" s="149"/>
      <c r="K60" s="150">
        <f t="shared" si="16"/>
        <v>0</v>
      </c>
      <c r="L60" s="150">
        <v>21</v>
      </c>
      <c r="M60" s="150">
        <f t="shared" si="17"/>
        <v>0</v>
      </c>
      <c r="N60" s="148">
        <v>1.17E-3</v>
      </c>
      <c r="O60" s="148">
        <f t="shared" si="18"/>
        <v>0</v>
      </c>
      <c r="P60" s="148">
        <v>7.5999999999999998E-2</v>
      </c>
      <c r="Q60" s="148">
        <f t="shared" si="19"/>
        <v>0.14000000000000001</v>
      </c>
      <c r="R60" s="150"/>
      <c r="S60" s="210" t="s">
        <v>111</v>
      </c>
      <c r="T60" s="134">
        <v>0</v>
      </c>
      <c r="U60" s="134">
        <f t="shared" si="20"/>
        <v>0</v>
      </c>
      <c r="V60" s="134"/>
      <c r="W60" s="134" t="s">
        <v>112</v>
      </c>
      <c r="X60" s="129"/>
      <c r="Y60" s="129"/>
      <c r="Z60" s="129"/>
      <c r="AA60" s="129"/>
      <c r="AB60" s="129"/>
      <c r="AC60" s="129"/>
      <c r="AD60" s="129"/>
      <c r="AE60" s="129"/>
      <c r="AF60" s="129" t="s">
        <v>144</v>
      </c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  <c r="BF60" s="129"/>
      <c r="BG60" s="129"/>
    </row>
    <row r="61" spans="1:59" outlineLevel="1" x14ac:dyDescent="0.25">
      <c r="A61" s="220">
        <v>46</v>
      </c>
      <c r="B61" s="146" t="s">
        <v>211</v>
      </c>
      <c r="C61" s="152" t="s">
        <v>212</v>
      </c>
      <c r="D61" s="147" t="s">
        <v>120</v>
      </c>
      <c r="E61" s="158">
        <v>12.7</v>
      </c>
      <c r="F61" s="198">
        <v>0</v>
      </c>
      <c r="G61" s="150">
        <f t="shared" si="14"/>
        <v>0</v>
      </c>
      <c r="H61" s="149"/>
      <c r="I61" s="150">
        <f t="shared" si="15"/>
        <v>0</v>
      </c>
      <c r="J61" s="149"/>
      <c r="K61" s="150">
        <f t="shared" si="16"/>
        <v>0</v>
      </c>
      <c r="L61" s="150">
        <v>21</v>
      </c>
      <c r="M61" s="150">
        <f t="shared" si="17"/>
        <v>0</v>
      </c>
      <c r="N61" s="148">
        <v>1E-3</v>
      </c>
      <c r="O61" s="148">
        <f t="shared" si="18"/>
        <v>0.01</v>
      </c>
      <c r="P61" s="148">
        <v>6.3E-2</v>
      </c>
      <c r="Q61" s="148">
        <f t="shared" si="19"/>
        <v>0.8</v>
      </c>
      <c r="R61" s="150"/>
      <c r="S61" s="210" t="s">
        <v>111</v>
      </c>
      <c r="T61" s="134">
        <v>0.72</v>
      </c>
      <c r="U61" s="134">
        <f t="shared" si="20"/>
        <v>9.14</v>
      </c>
      <c r="V61" s="134"/>
      <c r="W61" s="134" t="s">
        <v>112</v>
      </c>
      <c r="X61" s="129"/>
      <c r="Y61" s="129"/>
      <c r="Z61" s="129"/>
      <c r="AA61" s="129"/>
      <c r="AB61" s="129"/>
      <c r="AC61" s="129"/>
      <c r="AD61" s="129"/>
      <c r="AE61" s="129"/>
      <c r="AF61" s="129" t="s">
        <v>144</v>
      </c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  <c r="BF61" s="129"/>
      <c r="BG61" s="129"/>
    </row>
    <row r="62" spans="1:59" outlineLevel="1" x14ac:dyDescent="0.25">
      <c r="A62" s="220">
        <v>47</v>
      </c>
      <c r="B62" s="146" t="s">
        <v>213</v>
      </c>
      <c r="C62" s="152" t="s">
        <v>214</v>
      </c>
      <c r="D62" s="147" t="s">
        <v>116</v>
      </c>
      <c r="E62" s="158">
        <v>154.75</v>
      </c>
      <c r="F62" s="198">
        <v>0</v>
      </c>
      <c r="G62" s="150">
        <f t="shared" si="14"/>
        <v>0</v>
      </c>
      <c r="H62" s="149"/>
      <c r="I62" s="150">
        <f t="shared" si="15"/>
        <v>0</v>
      </c>
      <c r="J62" s="149"/>
      <c r="K62" s="150">
        <f t="shared" si="16"/>
        <v>0</v>
      </c>
      <c r="L62" s="150">
        <v>21</v>
      </c>
      <c r="M62" s="150">
        <f t="shared" si="17"/>
        <v>0</v>
      </c>
      <c r="N62" s="148">
        <v>0</v>
      </c>
      <c r="O62" s="148">
        <f t="shared" si="18"/>
        <v>0</v>
      </c>
      <c r="P62" s="148">
        <v>3.773E-2</v>
      </c>
      <c r="Q62" s="148">
        <f t="shared" si="19"/>
        <v>5.84</v>
      </c>
      <c r="R62" s="150"/>
      <c r="S62" s="210" t="s">
        <v>111</v>
      </c>
      <c r="T62" s="134">
        <v>0.13</v>
      </c>
      <c r="U62" s="134">
        <f t="shared" si="20"/>
        <v>20.12</v>
      </c>
      <c r="V62" s="134"/>
      <c r="W62" s="134" t="s">
        <v>112</v>
      </c>
      <c r="X62" s="129"/>
      <c r="Y62" s="129"/>
      <c r="Z62" s="129"/>
      <c r="AA62" s="129"/>
      <c r="AB62" s="129"/>
      <c r="AC62" s="129"/>
      <c r="AD62" s="129"/>
      <c r="AE62" s="129"/>
      <c r="AF62" s="129" t="s">
        <v>113</v>
      </c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</row>
    <row r="63" spans="1:59" outlineLevel="1" x14ac:dyDescent="0.25">
      <c r="A63" s="220">
        <v>48</v>
      </c>
      <c r="B63" s="146" t="s">
        <v>215</v>
      </c>
      <c r="C63" s="152" t="s">
        <v>216</v>
      </c>
      <c r="D63" s="147" t="s">
        <v>120</v>
      </c>
      <c r="E63" s="158">
        <v>117.74</v>
      </c>
      <c r="F63" s="198">
        <v>0</v>
      </c>
      <c r="G63" s="150">
        <f t="shared" si="14"/>
        <v>0</v>
      </c>
      <c r="H63" s="149"/>
      <c r="I63" s="150">
        <f t="shared" si="15"/>
        <v>0</v>
      </c>
      <c r="J63" s="149"/>
      <c r="K63" s="150">
        <f t="shared" si="16"/>
        <v>0</v>
      </c>
      <c r="L63" s="150">
        <v>21</v>
      </c>
      <c r="M63" s="150">
        <f t="shared" si="17"/>
        <v>0</v>
      </c>
      <c r="N63" s="148">
        <v>0</v>
      </c>
      <c r="O63" s="148">
        <f t="shared" si="18"/>
        <v>0</v>
      </c>
      <c r="P63" s="148">
        <v>4.5999999999999999E-2</v>
      </c>
      <c r="Q63" s="148">
        <f t="shared" si="19"/>
        <v>5.42</v>
      </c>
      <c r="R63" s="150"/>
      <c r="S63" s="210" t="s">
        <v>111</v>
      </c>
      <c r="T63" s="134">
        <v>0.26</v>
      </c>
      <c r="U63" s="134">
        <f t="shared" si="20"/>
        <v>30.61</v>
      </c>
      <c r="V63" s="134"/>
      <c r="W63" s="134" t="s">
        <v>112</v>
      </c>
      <c r="X63" s="129"/>
      <c r="Y63" s="129"/>
      <c r="Z63" s="129"/>
      <c r="AA63" s="129"/>
      <c r="AB63" s="129"/>
      <c r="AC63" s="129"/>
      <c r="AD63" s="129"/>
      <c r="AE63" s="129"/>
      <c r="AF63" s="129" t="s">
        <v>113</v>
      </c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129"/>
      <c r="BD63" s="129"/>
      <c r="BE63" s="129"/>
      <c r="BF63" s="129"/>
      <c r="BG63" s="129"/>
    </row>
    <row r="64" spans="1:59" ht="20.399999999999999" outlineLevel="1" x14ac:dyDescent="0.25">
      <c r="A64" s="220">
        <v>49</v>
      </c>
      <c r="B64" s="146" t="s">
        <v>217</v>
      </c>
      <c r="C64" s="152" t="s">
        <v>218</v>
      </c>
      <c r="D64" s="147" t="s">
        <v>120</v>
      </c>
      <c r="E64" s="158">
        <v>117.74</v>
      </c>
      <c r="F64" s="198">
        <v>0</v>
      </c>
      <c r="G64" s="150">
        <f t="shared" si="14"/>
        <v>0</v>
      </c>
      <c r="H64" s="149"/>
      <c r="I64" s="150">
        <f t="shared" si="15"/>
        <v>0</v>
      </c>
      <c r="J64" s="149"/>
      <c r="K64" s="150">
        <f t="shared" si="16"/>
        <v>0</v>
      </c>
      <c r="L64" s="150">
        <v>21</v>
      </c>
      <c r="M64" s="150">
        <f t="shared" si="17"/>
        <v>0</v>
      </c>
      <c r="N64" s="148">
        <v>0</v>
      </c>
      <c r="O64" s="148">
        <f t="shared" si="18"/>
        <v>0</v>
      </c>
      <c r="P64" s="148">
        <v>5.8999999999999997E-2</v>
      </c>
      <c r="Q64" s="148">
        <f t="shared" si="19"/>
        <v>6.95</v>
      </c>
      <c r="R64" s="150"/>
      <c r="S64" s="210" t="s">
        <v>111</v>
      </c>
      <c r="T64" s="134">
        <v>0.2</v>
      </c>
      <c r="U64" s="134">
        <f t="shared" si="20"/>
        <v>23.55</v>
      </c>
      <c r="V64" s="134"/>
      <c r="W64" s="134" t="s">
        <v>112</v>
      </c>
      <c r="X64" s="129"/>
      <c r="Y64" s="129"/>
      <c r="Z64" s="129"/>
      <c r="AA64" s="129"/>
      <c r="AB64" s="129"/>
      <c r="AC64" s="129"/>
      <c r="AD64" s="129"/>
      <c r="AE64" s="129"/>
      <c r="AF64" s="129" t="s">
        <v>113</v>
      </c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</row>
    <row r="65" spans="1:59" ht="20.399999999999999" outlineLevel="1" x14ac:dyDescent="0.25">
      <c r="A65" s="220">
        <v>50</v>
      </c>
      <c r="B65" s="146" t="s">
        <v>219</v>
      </c>
      <c r="C65" s="152" t="s">
        <v>220</v>
      </c>
      <c r="D65" s="147" t="s">
        <v>116</v>
      </c>
      <c r="E65" s="158">
        <v>166.25</v>
      </c>
      <c r="F65" s="198">
        <v>0</v>
      </c>
      <c r="G65" s="150">
        <f t="shared" si="14"/>
        <v>0</v>
      </c>
      <c r="H65" s="149"/>
      <c r="I65" s="150">
        <f t="shared" si="15"/>
        <v>0</v>
      </c>
      <c r="J65" s="149"/>
      <c r="K65" s="150">
        <f t="shared" si="16"/>
        <v>0</v>
      </c>
      <c r="L65" s="150">
        <v>21</v>
      </c>
      <c r="M65" s="150">
        <f t="shared" si="17"/>
        <v>0</v>
      </c>
      <c r="N65" s="148">
        <v>0</v>
      </c>
      <c r="O65" s="148">
        <f t="shared" si="18"/>
        <v>0</v>
      </c>
      <c r="P65" s="148">
        <v>1.3500000000000001E-3</v>
      </c>
      <c r="Q65" s="148">
        <f t="shared" si="19"/>
        <v>0.22</v>
      </c>
      <c r="R65" s="150"/>
      <c r="S65" s="210" t="s">
        <v>111</v>
      </c>
      <c r="T65" s="134">
        <v>0.09</v>
      </c>
      <c r="U65" s="134">
        <f t="shared" si="20"/>
        <v>14.96</v>
      </c>
      <c r="V65" s="134"/>
      <c r="W65" s="134" t="s">
        <v>112</v>
      </c>
      <c r="X65" s="129"/>
      <c r="Y65" s="129"/>
      <c r="Z65" s="129"/>
      <c r="AA65" s="129"/>
      <c r="AB65" s="129"/>
      <c r="AC65" s="129"/>
      <c r="AD65" s="129"/>
      <c r="AE65" s="129"/>
      <c r="AF65" s="129" t="s">
        <v>113</v>
      </c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</row>
    <row r="66" spans="1:59" ht="20.399999999999999" outlineLevel="1" x14ac:dyDescent="0.25">
      <c r="A66" s="220">
        <v>51</v>
      </c>
      <c r="B66" s="146" t="s">
        <v>221</v>
      </c>
      <c r="C66" s="152" t="s">
        <v>222</v>
      </c>
      <c r="D66" s="147" t="s">
        <v>223</v>
      </c>
      <c r="E66" s="158">
        <v>520</v>
      </c>
      <c r="F66" s="198">
        <v>0</v>
      </c>
      <c r="G66" s="150">
        <f t="shared" si="14"/>
        <v>0</v>
      </c>
      <c r="H66" s="149"/>
      <c r="I66" s="150">
        <f t="shared" si="15"/>
        <v>0</v>
      </c>
      <c r="J66" s="149"/>
      <c r="K66" s="150">
        <f t="shared" si="16"/>
        <v>0</v>
      </c>
      <c r="L66" s="150">
        <v>21</v>
      </c>
      <c r="M66" s="150">
        <f t="shared" si="17"/>
        <v>0</v>
      </c>
      <c r="N66" s="148">
        <v>5.0000000000000002E-5</v>
      </c>
      <c r="O66" s="148">
        <f t="shared" si="18"/>
        <v>0.03</v>
      </c>
      <c r="P66" s="148">
        <v>1E-3</v>
      </c>
      <c r="Q66" s="148">
        <f t="shared" si="19"/>
        <v>0.52</v>
      </c>
      <c r="R66" s="150"/>
      <c r="S66" s="210" t="s">
        <v>111</v>
      </c>
      <c r="T66" s="134">
        <v>0.04</v>
      </c>
      <c r="U66" s="134">
        <f t="shared" si="20"/>
        <v>20.8</v>
      </c>
      <c r="V66" s="134"/>
      <c r="W66" s="134" t="s">
        <v>112</v>
      </c>
      <c r="X66" s="129"/>
      <c r="Y66" s="129"/>
      <c r="Z66" s="129"/>
      <c r="AA66" s="129"/>
      <c r="AB66" s="129"/>
      <c r="AC66" s="129"/>
      <c r="AD66" s="129"/>
      <c r="AE66" s="129"/>
      <c r="AF66" s="129" t="s">
        <v>113</v>
      </c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</row>
    <row r="67" spans="1:59" outlineLevel="1" x14ac:dyDescent="0.25">
      <c r="A67" s="220">
        <v>52</v>
      </c>
      <c r="B67" s="146" t="s">
        <v>224</v>
      </c>
      <c r="C67" s="152" t="s">
        <v>225</v>
      </c>
      <c r="D67" s="147" t="s">
        <v>120</v>
      </c>
      <c r="E67" s="158">
        <v>1421.39</v>
      </c>
      <c r="F67" s="198">
        <v>0</v>
      </c>
      <c r="G67" s="150">
        <f t="shared" si="14"/>
        <v>0</v>
      </c>
      <c r="H67" s="149"/>
      <c r="I67" s="150">
        <f t="shared" si="15"/>
        <v>0</v>
      </c>
      <c r="J67" s="149"/>
      <c r="K67" s="150">
        <f t="shared" si="16"/>
        <v>0</v>
      </c>
      <c r="L67" s="150">
        <v>21</v>
      </c>
      <c r="M67" s="150">
        <f t="shared" si="17"/>
        <v>0</v>
      </c>
      <c r="N67" s="148">
        <v>0</v>
      </c>
      <c r="O67" s="148">
        <f t="shared" si="18"/>
        <v>0</v>
      </c>
      <c r="P67" s="148">
        <v>1E-3</v>
      </c>
      <c r="Q67" s="148">
        <f t="shared" si="19"/>
        <v>1.42</v>
      </c>
      <c r="R67" s="150"/>
      <c r="S67" s="210" t="s">
        <v>111</v>
      </c>
      <c r="T67" s="134">
        <v>0.26</v>
      </c>
      <c r="U67" s="134">
        <f t="shared" si="20"/>
        <v>369.56</v>
      </c>
      <c r="V67" s="134"/>
      <c r="W67" s="134" t="s">
        <v>112</v>
      </c>
      <c r="X67" s="129"/>
      <c r="Y67" s="129"/>
      <c r="Z67" s="129"/>
      <c r="AA67" s="129"/>
      <c r="AB67" s="129"/>
      <c r="AC67" s="129"/>
      <c r="AD67" s="129"/>
      <c r="AE67" s="129"/>
      <c r="AF67" s="129" t="s">
        <v>113</v>
      </c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</row>
    <row r="68" spans="1:59" ht="30.6" outlineLevel="1" x14ac:dyDescent="0.25">
      <c r="A68" s="220">
        <v>53</v>
      </c>
      <c r="B68" s="146" t="s">
        <v>226</v>
      </c>
      <c r="C68" s="152" t="s">
        <v>227</v>
      </c>
      <c r="D68" s="147" t="s">
        <v>228</v>
      </c>
      <c r="E68" s="158">
        <v>20</v>
      </c>
      <c r="F68" s="198">
        <v>0</v>
      </c>
      <c r="G68" s="150">
        <f t="shared" si="14"/>
        <v>0</v>
      </c>
      <c r="H68" s="149"/>
      <c r="I68" s="150">
        <f t="shared" si="15"/>
        <v>0</v>
      </c>
      <c r="J68" s="149"/>
      <c r="K68" s="150">
        <f t="shared" si="16"/>
        <v>0</v>
      </c>
      <c r="L68" s="150">
        <v>21</v>
      </c>
      <c r="M68" s="150">
        <f t="shared" si="17"/>
        <v>0</v>
      </c>
      <c r="N68" s="148">
        <v>0</v>
      </c>
      <c r="O68" s="148">
        <f t="shared" si="18"/>
        <v>0</v>
      </c>
      <c r="P68" s="148">
        <v>0</v>
      </c>
      <c r="Q68" s="148">
        <f t="shared" si="19"/>
        <v>0</v>
      </c>
      <c r="R68" s="150"/>
      <c r="S68" s="210" t="s">
        <v>117</v>
      </c>
      <c r="T68" s="134">
        <v>0</v>
      </c>
      <c r="U68" s="134">
        <f t="shared" si="20"/>
        <v>0</v>
      </c>
      <c r="V68" s="134"/>
      <c r="W68" s="134" t="s">
        <v>155</v>
      </c>
      <c r="X68" s="129"/>
      <c r="Y68" s="129"/>
      <c r="Z68" s="129"/>
      <c r="AA68" s="129"/>
      <c r="AB68" s="129"/>
      <c r="AC68" s="129"/>
      <c r="AD68" s="129"/>
      <c r="AE68" s="129"/>
      <c r="AF68" s="129" t="s">
        <v>156</v>
      </c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29"/>
      <c r="BC68" s="129"/>
      <c r="BD68" s="129"/>
      <c r="BE68" s="129"/>
      <c r="BF68" s="129"/>
      <c r="BG68" s="129"/>
    </row>
    <row r="69" spans="1:59" x14ac:dyDescent="0.25">
      <c r="A69" s="219" t="s">
        <v>106</v>
      </c>
      <c r="B69" s="137" t="s">
        <v>67</v>
      </c>
      <c r="C69" s="151" t="s">
        <v>68</v>
      </c>
      <c r="D69" s="138"/>
      <c r="E69" s="156"/>
      <c r="F69" s="199"/>
      <c r="G69" s="140">
        <f>SUMIF(AF70:AF70,"&lt;&gt;NOR",G70:G70)</f>
        <v>0</v>
      </c>
      <c r="H69" s="140"/>
      <c r="I69" s="140">
        <f>SUM(I70:I70)</f>
        <v>0</v>
      </c>
      <c r="J69" s="140"/>
      <c r="K69" s="140">
        <f>SUM(K70:K70)</f>
        <v>0</v>
      </c>
      <c r="L69" s="140"/>
      <c r="M69" s="140">
        <f>SUM(M70:M70)</f>
        <v>0</v>
      </c>
      <c r="N69" s="139"/>
      <c r="O69" s="139">
        <f>SUM(O70:O70)</f>
        <v>0</v>
      </c>
      <c r="P69" s="139"/>
      <c r="Q69" s="139">
        <f>SUM(Q70:Q70)</f>
        <v>0</v>
      </c>
      <c r="R69" s="140"/>
      <c r="S69" s="209"/>
      <c r="T69" s="136"/>
      <c r="U69" s="136">
        <f>SUM(U70:U70)</f>
        <v>4.7699999999999996</v>
      </c>
      <c r="V69" s="136"/>
      <c r="W69" s="136"/>
      <c r="AF69" t="s">
        <v>107</v>
      </c>
    </row>
    <row r="70" spans="1:59" outlineLevel="1" x14ac:dyDescent="0.25">
      <c r="A70" s="220">
        <v>54</v>
      </c>
      <c r="B70" s="146" t="s">
        <v>229</v>
      </c>
      <c r="C70" s="152" t="s">
        <v>230</v>
      </c>
      <c r="D70" s="147" t="s">
        <v>231</v>
      </c>
      <c r="E70" s="158">
        <v>15.53257</v>
      </c>
      <c r="F70" s="198">
        <v>0</v>
      </c>
      <c r="G70" s="150">
        <f>ROUND(E70*F70,2)</f>
        <v>0</v>
      </c>
      <c r="H70" s="149"/>
      <c r="I70" s="150">
        <f>ROUND(E70*H70,2)</f>
        <v>0</v>
      </c>
      <c r="J70" s="149"/>
      <c r="K70" s="150">
        <f>ROUND(E70*J70,2)</f>
        <v>0</v>
      </c>
      <c r="L70" s="150">
        <v>21</v>
      </c>
      <c r="M70" s="150">
        <f>G70*(1+L70/100)</f>
        <v>0</v>
      </c>
      <c r="N70" s="148">
        <v>0</v>
      </c>
      <c r="O70" s="148">
        <f>ROUND(E70*N70,2)</f>
        <v>0</v>
      </c>
      <c r="P70" s="148">
        <v>0</v>
      </c>
      <c r="Q70" s="148">
        <f>ROUND(E70*P70,2)</f>
        <v>0</v>
      </c>
      <c r="R70" s="150"/>
      <c r="S70" s="210" t="s">
        <v>111</v>
      </c>
      <c r="T70" s="134">
        <v>0.307</v>
      </c>
      <c r="U70" s="134">
        <f>ROUND(E70*T70,2)</f>
        <v>4.7699999999999996</v>
      </c>
      <c r="V70" s="134"/>
      <c r="W70" s="134" t="s">
        <v>232</v>
      </c>
      <c r="X70" s="129"/>
      <c r="Y70" s="129"/>
      <c r="Z70" s="129"/>
      <c r="AA70" s="129"/>
      <c r="AB70" s="129"/>
      <c r="AC70" s="129"/>
      <c r="AD70" s="129"/>
      <c r="AE70" s="129"/>
      <c r="AF70" s="129" t="s">
        <v>233</v>
      </c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</row>
    <row r="71" spans="1:59" x14ac:dyDescent="0.25">
      <c r="A71" s="219" t="s">
        <v>106</v>
      </c>
      <c r="B71" s="137" t="s">
        <v>69</v>
      </c>
      <c r="C71" s="151" t="s">
        <v>70</v>
      </c>
      <c r="D71" s="138"/>
      <c r="E71" s="156"/>
      <c r="F71" s="199"/>
      <c r="G71" s="140">
        <f>SUMIF(AF72:AF74,"&lt;&gt;NOR",G72:G74)</f>
        <v>0</v>
      </c>
      <c r="H71" s="140"/>
      <c r="I71" s="140">
        <f>SUM(I72:I74)</f>
        <v>0</v>
      </c>
      <c r="J71" s="140"/>
      <c r="K71" s="140">
        <f>SUM(K72:K74)</f>
        <v>0</v>
      </c>
      <c r="L71" s="140"/>
      <c r="M71" s="140">
        <f>SUM(M72:M74)</f>
        <v>0</v>
      </c>
      <c r="N71" s="139"/>
      <c r="O71" s="139">
        <f>SUM(O72:O74)</f>
        <v>0.71</v>
      </c>
      <c r="P71" s="139"/>
      <c r="Q71" s="139">
        <f>SUM(Q72:Q74)</f>
        <v>0</v>
      </c>
      <c r="R71" s="140"/>
      <c r="S71" s="209"/>
      <c r="T71" s="136"/>
      <c r="U71" s="136">
        <f>SUM(U72:U74)</f>
        <v>32.200000000000003</v>
      </c>
      <c r="V71" s="136"/>
      <c r="W71" s="136"/>
      <c r="AF71" t="s">
        <v>107</v>
      </c>
    </row>
    <row r="72" spans="1:59" outlineLevel="1" x14ac:dyDescent="0.25">
      <c r="A72" s="220">
        <v>55</v>
      </c>
      <c r="B72" s="146" t="s">
        <v>234</v>
      </c>
      <c r="C72" s="152" t="s">
        <v>235</v>
      </c>
      <c r="D72" s="147" t="s">
        <v>120</v>
      </c>
      <c r="E72" s="158">
        <v>115</v>
      </c>
      <c r="F72" s="198">
        <v>0</v>
      </c>
      <c r="G72" s="150">
        <f>ROUND(E72*F72,2)</f>
        <v>0</v>
      </c>
      <c r="H72" s="149"/>
      <c r="I72" s="150">
        <f>ROUND(E72*H72,2)</f>
        <v>0</v>
      </c>
      <c r="J72" s="149"/>
      <c r="K72" s="150">
        <f>ROUND(E72*J72,2)</f>
        <v>0</v>
      </c>
      <c r="L72" s="150">
        <v>21</v>
      </c>
      <c r="M72" s="150">
        <f>G72*(1+L72/100)</f>
        <v>0</v>
      </c>
      <c r="N72" s="148">
        <v>3.0000000000000001E-3</v>
      </c>
      <c r="O72" s="148">
        <f>ROUND(E72*N72,2)</f>
        <v>0.35</v>
      </c>
      <c r="P72" s="148">
        <v>0</v>
      </c>
      <c r="Q72" s="148">
        <f>ROUND(E72*P72,2)</f>
        <v>0</v>
      </c>
      <c r="R72" s="150"/>
      <c r="S72" s="210" t="s">
        <v>111</v>
      </c>
      <c r="T72" s="134">
        <v>0.28000000000000003</v>
      </c>
      <c r="U72" s="134">
        <f>ROUND(E72*T72,2)</f>
        <v>32.200000000000003</v>
      </c>
      <c r="V72" s="134"/>
      <c r="W72" s="134" t="s">
        <v>112</v>
      </c>
      <c r="X72" s="129"/>
      <c r="Y72" s="129"/>
      <c r="Z72" s="129"/>
      <c r="AA72" s="129"/>
      <c r="AB72" s="129"/>
      <c r="AC72" s="129"/>
      <c r="AD72" s="129"/>
      <c r="AE72" s="129"/>
      <c r="AF72" s="129" t="s">
        <v>113</v>
      </c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  <c r="AV72" s="129"/>
      <c r="AW72" s="129"/>
      <c r="AX72" s="129"/>
      <c r="AY72" s="129"/>
      <c r="AZ72" s="129"/>
      <c r="BA72" s="129"/>
      <c r="BB72" s="129"/>
      <c r="BC72" s="129"/>
      <c r="BD72" s="129"/>
      <c r="BE72" s="129"/>
      <c r="BF72" s="129"/>
      <c r="BG72" s="129"/>
    </row>
    <row r="73" spans="1:59" outlineLevel="1" x14ac:dyDescent="0.25">
      <c r="A73" s="221">
        <v>56</v>
      </c>
      <c r="B73" s="141" t="s">
        <v>236</v>
      </c>
      <c r="C73" s="153" t="s">
        <v>237</v>
      </c>
      <c r="D73" s="142" t="s">
        <v>110</v>
      </c>
      <c r="E73" s="158">
        <v>11.845000000000001</v>
      </c>
      <c r="F73" s="198">
        <v>0</v>
      </c>
      <c r="G73" s="145">
        <f>ROUND(E73*F73,2)</f>
        <v>0</v>
      </c>
      <c r="H73" s="144"/>
      <c r="I73" s="145">
        <f>ROUND(E73*H73,2)</f>
        <v>0</v>
      </c>
      <c r="J73" s="144"/>
      <c r="K73" s="145">
        <f>ROUND(E73*J73,2)</f>
        <v>0</v>
      </c>
      <c r="L73" s="145">
        <v>21</v>
      </c>
      <c r="M73" s="145">
        <f>G73*(1+L73/100)</f>
        <v>0</v>
      </c>
      <c r="N73" s="143">
        <v>0.03</v>
      </c>
      <c r="O73" s="143">
        <f>ROUND(E73*N73,2)</f>
        <v>0.36</v>
      </c>
      <c r="P73" s="143">
        <v>0</v>
      </c>
      <c r="Q73" s="143">
        <f>ROUND(E73*P73,2)</f>
        <v>0</v>
      </c>
      <c r="R73" s="145" t="s">
        <v>238</v>
      </c>
      <c r="S73" s="211" t="s">
        <v>111</v>
      </c>
      <c r="T73" s="134">
        <v>0</v>
      </c>
      <c r="U73" s="134">
        <f>ROUND(E73*T73,2)</f>
        <v>0</v>
      </c>
      <c r="V73" s="134"/>
      <c r="W73" s="134" t="s">
        <v>155</v>
      </c>
      <c r="X73" s="129"/>
      <c r="Y73" s="129"/>
      <c r="Z73" s="129"/>
      <c r="AA73" s="129"/>
      <c r="AB73" s="129"/>
      <c r="AC73" s="129"/>
      <c r="AD73" s="129"/>
      <c r="AE73" s="129"/>
      <c r="AF73" s="129" t="s">
        <v>156</v>
      </c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</row>
    <row r="74" spans="1:59" outlineLevel="1" x14ac:dyDescent="0.25">
      <c r="A74" s="222">
        <v>57</v>
      </c>
      <c r="B74" s="257" t="s">
        <v>343</v>
      </c>
      <c r="C74" s="260" t="s">
        <v>239</v>
      </c>
      <c r="D74" s="258" t="s">
        <v>231</v>
      </c>
      <c r="E74" s="259">
        <v>0.70035000000000003</v>
      </c>
      <c r="F74" s="198">
        <v>0</v>
      </c>
      <c r="G74" s="134">
        <f>ROUND(E74*F74,2)</f>
        <v>0</v>
      </c>
      <c r="H74" s="135"/>
      <c r="I74" s="134">
        <f>ROUND(E74*H74,2)</f>
        <v>0</v>
      </c>
      <c r="J74" s="135"/>
      <c r="K74" s="134">
        <f>ROUND(E74*J74,2)</f>
        <v>0</v>
      </c>
      <c r="L74" s="134">
        <v>21</v>
      </c>
      <c r="M74" s="134">
        <f>G74*(1+L74/100)</f>
        <v>0</v>
      </c>
      <c r="N74" s="133">
        <v>0</v>
      </c>
      <c r="O74" s="133">
        <f>ROUND(E74*N74,2)</f>
        <v>0</v>
      </c>
      <c r="P74" s="133">
        <v>0</v>
      </c>
      <c r="Q74" s="133">
        <f>ROUND(E74*P74,2)</f>
        <v>0</v>
      </c>
      <c r="R74" s="134"/>
      <c r="S74" s="212" t="s">
        <v>111</v>
      </c>
      <c r="T74" s="134">
        <v>0</v>
      </c>
      <c r="U74" s="134">
        <f>ROUND(E74*T74,2)</f>
        <v>0</v>
      </c>
      <c r="V74" s="134"/>
      <c r="W74" s="134" t="s">
        <v>232</v>
      </c>
      <c r="X74" s="129"/>
      <c r="Y74" s="129"/>
      <c r="Z74" s="129"/>
      <c r="AA74" s="129"/>
      <c r="AB74" s="129"/>
      <c r="AC74" s="129"/>
      <c r="AD74" s="129"/>
      <c r="AE74" s="129"/>
      <c r="AF74" s="129" t="s">
        <v>233</v>
      </c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</row>
    <row r="75" spans="1:59" x14ac:dyDescent="0.25">
      <c r="A75" s="219" t="s">
        <v>106</v>
      </c>
      <c r="B75" s="137" t="s">
        <v>71</v>
      </c>
      <c r="C75" s="151" t="s">
        <v>72</v>
      </c>
      <c r="D75" s="138"/>
      <c r="E75" s="156"/>
      <c r="F75" s="199"/>
      <c r="G75" s="140">
        <f>SUMIF(AF76:AF77,"&lt;&gt;NOR",G76:G77)</f>
        <v>0</v>
      </c>
      <c r="H75" s="140"/>
      <c r="I75" s="140">
        <f>SUM(I76:I77)</f>
        <v>0</v>
      </c>
      <c r="J75" s="140"/>
      <c r="K75" s="140">
        <f>SUM(K76:K77)</f>
        <v>0</v>
      </c>
      <c r="L75" s="140"/>
      <c r="M75" s="140">
        <f>SUM(M76:M77)</f>
        <v>0</v>
      </c>
      <c r="N75" s="139"/>
      <c r="O75" s="139">
        <f>SUM(O76:O77)</f>
        <v>0.37</v>
      </c>
      <c r="P75" s="139"/>
      <c r="Q75" s="139">
        <f>SUM(Q76:Q77)</f>
        <v>0</v>
      </c>
      <c r="R75" s="140"/>
      <c r="S75" s="209"/>
      <c r="T75" s="136"/>
      <c r="U75" s="136">
        <f>SUM(U76:U77)</f>
        <v>136.33000000000001</v>
      </c>
      <c r="V75" s="136"/>
      <c r="W75" s="136"/>
      <c r="AF75" t="s">
        <v>107</v>
      </c>
    </row>
    <row r="76" spans="1:59" ht="20.399999999999999" outlineLevel="1" x14ac:dyDescent="0.25">
      <c r="A76" s="221">
        <v>58</v>
      </c>
      <c r="B76" s="141" t="s">
        <v>240</v>
      </c>
      <c r="C76" s="153" t="s">
        <v>241</v>
      </c>
      <c r="D76" s="142" t="s">
        <v>116</v>
      </c>
      <c r="E76" s="158">
        <v>166.25</v>
      </c>
      <c r="F76" s="198">
        <v>0</v>
      </c>
      <c r="G76" s="145">
        <f>ROUND(E76*F76,2)</f>
        <v>0</v>
      </c>
      <c r="H76" s="144"/>
      <c r="I76" s="145">
        <f>ROUND(E76*H76,2)</f>
        <v>0</v>
      </c>
      <c r="J76" s="144"/>
      <c r="K76" s="145">
        <f>ROUND(E76*J76,2)</f>
        <v>0</v>
      </c>
      <c r="L76" s="145">
        <v>21</v>
      </c>
      <c r="M76" s="145">
        <f>G76*(1+L76/100)</f>
        <v>0</v>
      </c>
      <c r="N76" s="143">
        <v>2.2000000000000001E-3</v>
      </c>
      <c r="O76" s="143">
        <f>ROUND(E76*N76,2)</f>
        <v>0.37</v>
      </c>
      <c r="P76" s="143">
        <v>0</v>
      </c>
      <c r="Q76" s="143">
        <f>ROUND(E76*P76,2)</f>
        <v>0</v>
      </c>
      <c r="R76" s="145"/>
      <c r="S76" s="211" t="s">
        <v>111</v>
      </c>
      <c r="T76" s="134">
        <v>0.82</v>
      </c>
      <c r="U76" s="134">
        <f>ROUND(E76*T76,2)</f>
        <v>136.33000000000001</v>
      </c>
      <c r="V76" s="134"/>
      <c r="W76" s="134" t="s">
        <v>112</v>
      </c>
      <c r="X76" s="129"/>
      <c r="Y76" s="129"/>
      <c r="Z76" s="129"/>
      <c r="AA76" s="129"/>
      <c r="AB76" s="129"/>
      <c r="AC76" s="129"/>
      <c r="AD76" s="129"/>
      <c r="AE76" s="129"/>
      <c r="AF76" s="129" t="s">
        <v>149</v>
      </c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</row>
    <row r="77" spans="1:59" ht="20.399999999999999" outlineLevel="1" x14ac:dyDescent="0.25">
      <c r="A77" s="222">
        <v>59</v>
      </c>
      <c r="B77" s="261" t="s">
        <v>345</v>
      </c>
      <c r="C77" s="264" t="s">
        <v>242</v>
      </c>
      <c r="D77" s="262" t="s">
        <v>231</v>
      </c>
      <c r="E77" s="263">
        <v>0.36575000000000002</v>
      </c>
      <c r="F77" s="198">
        <v>0</v>
      </c>
      <c r="G77" s="134">
        <f>ROUND(E77*F77,2)</f>
        <v>0</v>
      </c>
      <c r="H77" s="135"/>
      <c r="I77" s="134">
        <f>ROUND(E77*H77,2)</f>
        <v>0</v>
      </c>
      <c r="J77" s="135"/>
      <c r="K77" s="134">
        <f>ROUND(E77*J77,2)</f>
        <v>0</v>
      </c>
      <c r="L77" s="134">
        <v>21</v>
      </c>
      <c r="M77" s="134">
        <f>G77*(1+L77/100)</f>
        <v>0</v>
      </c>
      <c r="N77" s="133">
        <v>0</v>
      </c>
      <c r="O77" s="133">
        <f>ROUND(E77*N77,2)</f>
        <v>0</v>
      </c>
      <c r="P77" s="133">
        <v>0</v>
      </c>
      <c r="Q77" s="133">
        <f>ROUND(E77*P77,2)</f>
        <v>0</v>
      </c>
      <c r="R77" s="134"/>
      <c r="S77" s="212" t="s">
        <v>111</v>
      </c>
      <c r="T77" s="134">
        <v>0</v>
      </c>
      <c r="U77" s="134">
        <f>ROUND(E77*T77,2)</f>
        <v>0</v>
      </c>
      <c r="V77" s="134"/>
      <c r="W77" s="134" t="s">
        <v>232</v>
      </c>
      <c r="X77" s="129"/>
      <c r="Y77" s="129"/>
      <c r="Z77" s="129"/>
      <c r="AA77" s="129"/>
      <c r="AB77" s="129"/>
      <c r="AC77" s="129"/>
      <c r="AD77" s="129"/>
      <c r="AE77" s="129"/>
      <c r="AF77" s="129" t="s">
        <v>233</v>
      </c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  <c r="AV77" s="129"/>
      <c r="AW77" s="129"/>
      <c r="AX77" s="129"/>
      <c r="AY77" s="129"/>
      <c r="AZ77" s="129"/>
      <c r="BA77" s="129"/>
      <c r="BB77" s="129"/>
      <c r="BC77" s="129"/>
      <c r="BD77" s="129"/>
      <c r="BE77" s="129"/>
      <c r="BF77" s="129"/>
      <c r="BG77" s="129"/>
    </row>
    <row r="78" spans="1:59" x14ac:dyDescent="0.25">
      <c r="A78" s="219" t="s">
        <v>106</v>
      </c>
      <c r="B78" s="137" t="s">
        <v>73</v>
      </c>
      <c r="C78" s="151" t="s">
        <v>74</v>
      </c>
      <c r="D78" s="138"/>
      <c r="E78" s="156"/>
      <c r="F78" s="199"/>
      <c r="G78" s="140">
        <f>SUMIF(AF79:AF87,"&lt;&gt;NOR",G79:G87)</f>
        <v>0</v>
      </c>
      <c r="H78" s="140"/>
      <c r="I78" s="140">
        <f>SUM(I79:I87)</f>
        <v>0</v>
      </c>
      <c r="J78" s="140"/>
      <c r="K78" s="140">
        <f>SUM(K79:K87)</f>
        <v>0</v>
      </c>
      <c r="L78" s="140"/>
      <c r="M78" s="140">
        <f>SUM(M79:M87)</f>
        <v>0</v>
      </c>
      <c r="N78" s="139"/>
      <c r="O78" s="139">
        <f>SUM(O79:O87)</f>
        <v>0.41000000000000003</v>
      </c>
      <c r="P78" s="139"/>
      <c r="Q78" s="139">
        <f>SUM(Q79:Q87)</f>
        <v>0</v>
      </c>
      <c r="R78" s="140"/>
      <c r="S78" s="209"/>
      <c r="T78" s="136"/>
      <c r="U78" s="136">
        <f>SUM(U79:U87)</f>
        <v>540.13</v>
      </c>
      <c r="V78" s="136"/>
      <c r="W78" s="136"/>
      <c r="AF78" t="s">
        <v>107</v>
      </c>
    </row>
    <row r="79" spans="1:59" ht="20.399999999999999" outlineLevel="1" x14ac:dyDescent="0.25">
      <c r="A79" s="220">
        <v>60</v>
      </c>
      <c r="B79" s="146" t="s">
        <v>243</v>
      </c>
      <c r="C79" s="152" t="s">
        <v>244</v>
      </c>
      <c r="D79" s="147" t="s">
        <v>120</v>
      </c>
      <c r="E79" s="158">
        <v>1421.39</v>
      </c>
      <c r="F79" s="198">
        <v>0</v>
      </c>
      <c r="G79" s="150">
        <f t="shared" ref="G79:G87" si="21">ROUND(E79*F79,2)</f>
        <v>0</v>
      </c>
      <c r="H79" s="149"/>
      <c r="I79" s="150">
        <f t="shared" ref="I79:I87" si="22">ROUND(E79*H79,2)</f>
        <v>0</v>
      </c>
      <c r="J79" s="149"/>
      <c r="K79" s="150">
        <f t="shared" ref="K79:K87" si="23">ROUND(E79*J79,2)</f>
        <v>0</v>
      </c>
      <c r="L79" s="150">
        <v>21</v>
      </c>
      <c r="M79" s="150">
        <f t="shared" ref="M79:M87" si="24">G79*(1+L79/100)</f>
        <v>0</v>
      </c>
      <c r="N79" s="148">
        <v>0</v>
      </c>
      <c r="O79" s="148">
        <f t="shared" ref="O79:O87" si="25">ROUND(E79*N79,2)</f>
        <v>0</v>
      </c>
      <c r="P79" s="148">
        <v>0</v>
      </c>
      <c r="Q79" s="148">
        <f t="shared" ref="Q79:Q87" si="26">ROUND(E79*P79,2)</f>
        <v>0</v>
      </c>
      <c r="R79" s="150"/>
      <c r="S79" s="210" t="s">
        <v>111</v>
      </c>
      <c r="T79" s="134">
        <v>0</v>
      </c>
      <c r="U79" s="134">
        <f t="shared" ref="U79:U87" si="27">ROUND(E79*T79,2)</f>
        <v>0</v>
      </c>
      <c r="V79" s="134"/>
      <c r="W79" s="134" t="s">
        <v>112</v>
      </c>
      <c r="X79" s="129"/>
      <c r="Y79" s="129"/>
      <c r="Z79" s="129"/>
      <c r="AA79" s="129"/>
      <c r="AB79" s="129"/>
      <c r="AC79" s="129"/>
      <c r="AD79" s="129"/>
      <c r="AE79" s="129"/>
      <c r="AF79" s="129" t="s">
        <v>149</v>
      </c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</row>
    <row r="80" spans="1:59" outlineLevel="1" x14ac:dyDescent="0.25">
      <c r="A80" s="220">
        <v>61</v>
      </c>
      <c r="B80" s="146" t="s">
        <v>245</v>
      </c>
      <c r="C80" s="152" t="s">
        <v>246</v>
      </c>
      <c r="D80" s="147" t="s">
        <v>120</v>
      </c>
      <c r="E80" s="158">
        <v>1421.39</v>
      </c>
      <c r="F80" s="198">
        <v>0</v>
      </c>
      <c r="G80" s="150">
        <f t="shared" si="21"/>
        <v>0</v>
      </c>
      <c r="H80" s="149"/>
      <c r="I80" s="150">
        <f t="shared" si="22"/>
        <v>0</v>
      </c>
      <c r="J80" s="149"/>
      <c r="K80" s="150">
        <f t="shared" si="23"/>
        <v>0</v>
      </c>
      <c r="L80" s="150">
        <v>21</v>
      </c>
      <c r="M80" s="150">
        <f t="shared" si="24"/>
        <v>0</v>
      </c>
      <c r="N80" s="148">
        <v>0</v>
      </c>
      <c r="O80" s="148">
        <f t="shared" si="25"/>
        <v>0</v>
      </c>
      <c r="P80" s="148">
        <v>0</v>
      </c>
      <c r="Q80" s="148">
        <f t="shared" si="26"/>
        <v>0</v>
      </c>
      <c r="R80" s="150"/>
      <c r="S80" s="210" t="s">
        <v>111</v>
      </c>
      <c r="T80" s="134">
        <v>0</v>
      </c>
      <c r="U80" s="134">
        <f t="shared" si="27"/>
        <v>0</v>
      </c>
      <c r="V80" s="134"/>
      <c r="W80" s="134" t="s">
        <v>112</v>
      </c>
      <c r="X80" s="129"/>
      <c r="Y80" s="129"/>
      <c r="Z80" s="129"/>
      <c r="AA80" s="129"/>
      <c r="AB80" s="129"/>
      <c r="AC80" s="129"/>
      <c r="AD80" s="129"/>
      <c r="AE80" s="129"/>
      <c r="AF80" s="129" t="s">
        <v>149</v>
      </c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</row>
    <row r="81" spans="1:59" outlineLevel="1" x14ac:dyDescent="0.25">
      <c r="A81" s="220">
        <v>62</v>
      </c>
      <c r="B81" s="146" t="s">
        <v>247</v>
      </c>
      <c r="C81" s="152" t="s">
        <v>248</v>
      </c>
      <c r="D81" s="147" t="s">
        <v>116</v>
      </c>
      <c r="E81" s="158">
        <v>1491.6</v>
      </c>
      <c r="F81" s="198">
        <v>0</v>
      </c>
      <c r="G81" s="150">
        <f t="shared" si="21"/>
        <v>0</v>
      </c>
      <c r="H81" s="149"/>
      <c r="I81" s="150">
        <f t="shared" si="22"/>
        <v>0</v>
      </c>
      <c r="J81" s="149"/>
      <c r="K81" s="150">
        <f t="shared" si="23"/>
        <v>0</v>
      </c>
      <c r="L81" s="150">
        <v>21</v>
      </c>
      <c r="M81" s="150">
        <f t="shared" si="24"/>
        <v>0</v>
      </c>
      <c r="N81" s="148">
        <v>2.0000000000000002E-5</v>
      </c>
      <c r="O81" s="148">
        <f t="shared" si="25"/>
        <v>0.03</v>
      </c>
      <c r="P81" s="148">
        <v>0</v>
      </c>
      <c r="Q81" s="148">
        <f t="shared" si="26"/>
        <v>0</v>
      </c>
      <c r="R81" s="150"/>
      <c r="S81" s="210" t="s">
        <v>111</v>
      </c>
      <c r="T81" s="134">
        <v>0</v>
      </c>
      <c r="U81" s="134">
        <f t="shared" si="27"/>
        <v>0</v>
      </c>
      <c r="V81" s="134"/>
      <c r="W81" s="134" t="s">
        <v>112</v>
      </c>
      <c r="X81" s="129"/>
      <c r="Y81" s="129"/>
      <c r="Z81" s="129"/>
      <c r="AA81" s="129"/>
      <c r="AB81" s="129"/>
      <c r="AC81" s="129"/>
      <c r="AD81" s="129"/>
      <c r="AE81" s="129"/>
      <c r="AF81" s="129" t="s">
        <v>149</v>
      </c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</row>
    <row r="82" spans="1:59" ht="20.399999999999999" outlineLevel="1" x14ac:dyDescent="0.25">
      <c r="A82" s="220">
        <v>63</v>
      </c>
      <c r="B82" s="146" t="s">
        <v>249</v>
      </c>
      <c r="C82" s="152" t="s">
        <v>250</v>
      </c>
      <c r="D82" s="147" t="s">
        <v>120</v>
      </c>
      <c r="E82" s="158">
        <v>1421.39</v>
      </c>
      <c r="F82" s="198">
        <v>0</v>
      </c>
      <c r="G82" s="150">
        <f t="shared" si="21"/>
        <v>0</v>
      </c>
      <c r="H82" s="149"/>
      <c r="I82" s="150">
        <f t="shared" si="22"/>
        <v>0</v>
      </c>
      <c r="J82" s="149"/>
      <c r="K82" s="150">
        <f t="shared" si="23"/>
        <v>0</v>
      </c>
      <c r="L82" s="150">
        <v>21</v>
      </c>
      <c r="M82" s="150">
        <f t="shared" si="24"/>
        <v>0</v>
      </c>
      <c r="N82" s="148">
        <v>2.5000000000000001E-4</v>
      </c>
      <c r="O82" s="148">
        <f t="shared" si="25"/>
        <v>0.36</v>
      </c>
      <c r="P82" s="148">
        <v>0</v>
      </c>
      <c r="Q82" s="148">
        <f t="shared" si="26"/>
        <v>0</v>
      </c>
      <c r="R82" s="150"/>
      <c r="S82" s="210" t="s">
        <v>111</v>
      </c>
      <c r="T82" s="134">
        <v>0.38</v>
      </c>
      <c r="U82" s="134">
        <f t="shared" si="27"/>
        <v>540.13</v>
      </c>
      <c r="V82" s="134"/>
      <c r="W82" s="134" t="s">
        <v>112</v>
      </c>
      <c r="X82" s="129"/>
      <c r="Y82" s="129"/>
      <c r="Z82" s="129"/>
      <c r="AA82" s="129"/>
      <c r="AB82" s="129"/>
      <c r="AC82" s="129"/>
      <c r="AD82" s="129"/>
      <c r="AE82" s="129"/>
      <c r="AF82" s="129" t="s">
        <v>149</v>
      </c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</row>
    <row r="83" spans="1:59" outlineLevel="1" x14ac:dyDescent="0.25">
      <c r="A83" s="220">
        <v>64</v>
      </c>
      <c r="B83" s="146" t="s">
        <v>251</v>
      </c>
      <c r="C83" s="152" t="s">
        <v>252</v>
      </c>
      <c r="D83" s="147" t="s">
        <v>116</v>
      </c>
      <c r="E83" s="158">
        <v>74</v>
      </c>
      <c r="F83" s="198">
        <v>0</v>
      </c>
      <c r="G83" s="150">
        <f t="shared" si="21"/>
        <v>0</v>
      </c>
      <c r="H83" s="149"/>
      <c r="I83" s="150">
        <f t="shared" si="22"/>
        <v>0</v>
      </c>
      <c r="J83" s="149"/>
      <c r="K83" s="150">
        <f t="shared" si="23"/>
        <v>0</v>
      </c>
      <c r="L83" s="150">
        <v>21</v>
      </c>
      <c r="M83" s="150">
        <f t="shared" si="24"/>
        <v>0</v>
      </c>
      <c r="N83" s="148">
        <v>2.5999999999999998E-4</v>
      </c>
      <c r="O83" s="148">
        <f t="shared" si="25"/>
        <v>0.02</v>
      </c>
      <c r="P83" s="148">
        <v>0</v>
      </c>
      <c r="Q83" s="148">
        <f t="shared" si="26"/>
        <v>0</v>
      </c>
      <c r="R83" s="150"/>
      <c r="S83" s="210" t="s">
        <v>111</v>
      </c>
      <c r="T83" s="134">
        <v>0</v>
      </c>
      <c r="U83" s="134">
        <f t="shared" si="27"/>
        <v>0</v>
      </c>
      <c r="V83" s="134"/>
      <c r="W83" s="134" t="s">
        <v>112</v>
      </c>
      <c r="X83" s="129"/>
      <c r="Y83" s="129"/>
      <c r="Z83" s="129"/>
      <c r="AA83" s="129"/>
      <c r="AB83" s="129"/>
      <c r="AC83" s="129"/>
      <c r="AD83" s="129"/>
      <c r="AE83" s="129"/>
      <c r="AF83" s="129" t="s">
        <v>149</v>
      </c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</row>
    <row r="84" spans="1:59" ht="20.399999999999999" outlineLevel="1" x14ac:dyDescent="0.25">
      <c r="A84" s="220">
        <v>65</v>
      </c>
      <c r="B84" s="146" t="s">
        <v>253</v>
      </c>
      <c r="C84" s="152" t="s">
        <v>254</v>
      </c>
      <c r="D84" s="147" t="s">
        <v>120</v>
      </c>
      <c r="E84" s="158">
        <v>1492.4594999999999</v>
      </c>
      <c r="F84" s="198">
        <v>0</v>
      </c>
      <c r="G84" s="150">
        <f t="shared" si="21"/>
        <v>0</v>
      </c>
      <c r="H84" s="149"/>
      <c r="I84" s="150">
        <f t="shared" si="22"/>
        <v>0</v>
      </c>
      <c r="J84" s="149"/>
      <c r="K84" s="150">
        <f t="shared" si="23"/>
        <v>0</v>
      </c>
      <c r="L84" s="150">
        <v>21</v>
      </c>
      <c r="M84" s="150">
        <f t="shared" si="24"/>
        <v>0</v>
      </c>
      <c r="N84" s="148">
        <v>0</v>
      </c>
      <c r="O84" s="148">
        <f t="shared" si="25"/>
        <v>0</v>
      </c>
      <c r="P84" s="148">
        <v>0</v>
      </c>
      <c r="Q84" s="148">
        <f t="shared" si="26"/>
        <v>0</v>
      </c>
      <c r="R84" s="150"/>
      <c r="S84" s="210" t="s">
        <v>117</v>
      </c>
      <c r="T84" s="134">
        <v>0</v>
      </c>
      <c r="U84" s="134">
        <f t="shared" si="27"/>
        <v>0</v>
      </c>
      <c r="V84" s="134"/>
      <c r="W84" s="134" t="s">
        <v>155</v>
      </c>
      <c r="X84" s="129"/>
      <c r="Y84" s="129"/>
      <c r="Z84" s="129"/>
      <c r="AA84" s="129"/>
      <c r="AB84" s="129"/>
      <c r="AC84" s="129"/>
      <c r="AD84" s="129"/>
      <c r="AE84" s="129"/>
      <c r="AF84" s="129" t="s">
        <v>255</v>
      </c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</row>
    <row r="85" spans="1:59" outlineLevel="1" x14ac:dyDescent="0.25">
      <c r="A85" s="220">
        <v>66</v>
      </c>
      <c r="B85" s="146" t="s">
        <v>256</v>
      </c>
      <c r="C85" s="152" t="s">
        <v>257</v>
      </c>
      <c r="D85" s="147" t="s">
        <v>116</v>
      </c>
      <c r="E85" s="158">
        <v>81.400000000000006</v>
      </c>
      <c r="F85" s="198">
        <v>0</v>
      </c>
      <c r="G85" s="150">
        <f t="shared" si="21"/>
        <v>0</v>
      </c>
      <c r="H85" s="149"/>
      <c r="I85" s="150">
        <f t="shared" si="22"/>
        <v>0</v>
      </c>
      <c r="J85" s="149"/>
      <c r="K85" s="150">
        <f t="shared" si="23"/>
        <v>0</v>
      </c>
      <c r="L85" s="150">
        <v>21</v>
      </c>
      <c r="M85" s="150">
        <f t="shared" si="24"/>
        <v>0</v>
      </c>
      <c r="N85" s="148">
        <v>0</v>
      </c>
      <c r="O85" s="148">
        <f t="shared" si="25"/>
        <v>0</v>
      </c>
      <c r="P85" s="148">
        <v>0</v>
      </c>
      <c r="Q85" s="148">
        <f t="shared" si="26"/>
        <v>0</v>
      </c>
      <c r="R85" s="150"/>
      <c r="S85" s="210" t="s">
        <v>117</v>
      </c>
      <c r="T85" s="134">
        <v>0</v>
      </c>
      <c r="U85" s="134">
        <f t="shared" si="27"/>
        <v>0</v>
      </c>
      <c r="V85" s="134"/>
      <c r="W85" s="134" t="s">
        <v>155</v>
      </c>
      <c r="X85" s="129"/>
      <c r="Y85" s="129"/>
      <c r="Z85" s="129"/>
      <c r="AA85" s="129"/>
      <c r="AB85" s="129"/>
      <c r="AC85" s="129"/>
      <c r="AD85" s="129"/>
      <c r="AE85" s="129"/>
      <c r="AF85" s="129" t="s">
        <v>255</v>
      </c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</row>
    <row r="86" spans="1:59" outlineLevel="1" x14ac:dyDescent="0.25">
      <c r="A86" s="221">
        <v>67</v>
      </c>
      <c r="B86" s="141" t="s">
        <v>258</v>
      </c>
      <c r="C86" s="153" t="s">
        <v>259</v>
      </c>
      <c r="D86" s="142" t="s">
        <v>116</v>
      </c>
      <c r="E86" s="158">
        <v>1566.18</v>
      </c>
      <c r="F86" s="198">
        <v>0</v>
      </c>
      <c r="G86" s="145">
        <f t="shared" si="21"/>
        <v>0</v>
      </c>
      <c r="H86" s="144"/>
      <c r="I86" s="145">
        <f t="shared" si="22"/>
        <v>0</v>
      </c>
      <c r="J86" s="144"/>
      <c r="K86" s="145">
        <f t="shared" si="23"/>
        <v>0</v>
      </c>
      <c r="L86" s="145">
        <v>21</v>
      </c>
      <c r="M86" s="145">
        <f t="shared" si="24"/>
        <v>0</v>
      </c>
      <c r="N86" s="143">
        <v>0</v>
      </c>
      <c r="O86" s="143">
        <f t="shared" si="25"/>
        <v>0</v>
      </c>
      <c r="P86" s="143">
        <v>0</v>
      </c>
      <c r="Q86" s="143">
        <f t="shared" si="26"/>
        <v>0</v>
      </c>
      <c r="R86" s="145"/>
      <c r="S86" s="211" t="s">
        <v>117</v>
      </c>
      <c r="T86" s="134">
        <v>0</v>
      </c>
      <c r="U86" s="134">
        <f t="shared" si="27"/>
        <v>0</v>
      </c>
      <c r="V86" s="134"/>
      <c r="W86" s="134" t="s">
        <v>155</v>
      </c>
      <c r="X86" s="129"/>
      <c r="Y86" s="129"/>
      <c r="Z86" s="129"/>
      <c r="AA86" s="129"/>
      <c r="AB86" s="129"/>
      <c r="AC86" s="129"/>
      <c r="AD86" s="129"/>
      <c r="AE86" s="129"/>
      <c r="AF86" s="129" t="s">
        <v>255</v>
      </c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</row>
    <row r="87" spans="1:59" ht="20.399999999999999" outlineLevel="1" x14ac:dyDescent="0.25">
      <c r="A87" s="222">
        <v>68</v>
      </c>
      <c r="B87" s="265" t="s">
        <v>344</v>
      </c>
      <c r="C87" s="268" t="s">
        <v>260</v>
      </c>
      <c r="D87" s="266" t="s">
        <v>231</v>
      </c>
      <c r="E87" s="267">
        <v>0.40442</v>
      </c>
      <c r="F87" s="198">
        <v>0</v>
      </c>
      <c r="G87" s="134">
        <f t="shared" si="21"/>
        <v>0</v>
      </c>
      <c r="H87" s="135"/>
      <c r="I87" s="134">
        <f t="shared" si="22"/>
        <v>0</v>
      </c>
      <c r="J87" s="135"/>
      <c r="K87" s="134">
        <f t="shared" si="23"/>
        <v>0</v>
      </c>
      <c r="L87" s="134">
        <v>21</v>
      </c>
      <c r="M87" s="134">
        <f t="shared" si="24"/>
        <v>0</v>
      </c>
      <c r="N87" s="133">
        <v>0</v>
      </c>
      <c r="O87" s="133">
        <f t="shared" si="25"/>
        <v>0</v>
      </c>
      <c r="P87" s="133">
        <v>0</v>
      </c>
      <c r="Q87" s="133">
        <f t="shared" si="26"/>
        <v>0</v>
      </c>
      <c r="R87" s="134"/>
      <c r="S87" s="212" t="s">
        <v>111</v>
      </c>
      <c r="T87" s="134">
        <v>0</v>
      </c>
      <c r="U87" s="134">
        <f t="shared" si="27"/>
        <v>0</v>
      </c>
      <c r="V87" s="134"/>
      <c r="W87" s="134" t="s">
        <v>232</v>
      </c>
      <c r="X87" s="129"/>
      <c r="Y87" s="129"/>
      <c r="Z87" s="129"/>
      <c r="AA87" s="129"/>
      <c r="AB87" s="129"/>
      <c r="AC87" s="129"/>
      <c r="AD87" s="129"/>
      <c r="AE87" s="129"/>
      <c r="AF87" s="129" t="s">
        <v>233</v>
      </c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</row>
    <row r="88" spans="1:59" x14ac:dyDescent="0.25">
      <c r="A88" s="219" t="s">
        <v>106</v>
      </c>
      <c r="B88" s="137" t="s">
        <v>75</v>
      </c>
      <c r="C88" s="151" t="s">
        <v>76</v>
      </c>
      <c r="D88" s="138"/>
      <c r="E88" s="156"/>
      <c r="F88" s="199"/>
      <c r="G88" s="140">
        <f>SUMIF(AF89:AF90,"&lt;&gt;NOR",G89:G90)</f>
        <v>0</v>
      </c>
      <c r="H88" s="140"/>
      <c r="I88" s="140">
        <f>SUM(I89:I90)</f>
        <v>0</v>
      </c>
      <c r="J88" s="140"/>
      <c r="K88" s="140">
        <f>SUM(K89:K90)</f>
        <v>0</v>
      </c>
      <c r="L88" s="140"/>
      <c r="M88" s="140">
        <f>SUM(M89:M90)</f>
        <v>0</v>
      </c>
      <c r="N88" s="139"/>
      <c r="O88" s="139">
        <f>SUM(O89:O90)</f>
        <v>0.34</v>
      </c>
      <c r="P88" s="139"/>
      <c r="Q88" s="139">
        <f>SUM(Q89:Q90)</f>
        <v>0</v>
      </c>
      <c r="R88" s="140"/>
      <c r="S88" s="209"/>
      <c r="T88" s="136"/>
      <c r="U88" s="136">
        <f>SUM(U89:U90)</f>
        <v>158.07</v>
      </c>
      <c r="V88" s="136"/>
      <c r="W88" s="136"/>
      <c r="AF88" t="s">
        <v>107</v>
      </c>
    </row>
    <row r="89" spans="1:59" outlineLevel="1" x14ac:dyDescent="0.25">
      <c r="A89" s="220">
        <v>69</v>
      </c>
      <c r="B89" s="146" t="s">
        <v>261</v>
      </c>
      <c r="C89" s="152" t="s">
        <v>262</v>
      </c>
      <c r="D89" s="147" t="s">
        <v>120</v>
      </c>
      <c r="E89" s="158">
        <v>1176.24</v>
      </c>
      <c r="F89" s="198">
        <v>0</v>
      </c>
      <c r="G89" s="150">
        <f>ROUND(E89*F89,2)</f>
        <v>0</v>
      </c>
      <c r="H89" s="149"/>
      <c r="I89" s="150">
        <f>ROUND(E89*H89,2)</f>
        <v>0</v>
      </c>
      <c r="J89" s="149"/>
      <c r="K89" s="150">
        <f>ROUND(E89*J89,2)</f>
        <v>0</v>
      </c>
      <c r="L89" s="150">
        <v>21</v>
      </c>
      <c r="M89" s="150">
        <f>G89*(1+L89/100)</f>
        <v>0</v>
      </c>
      <c r="N89" s="148">
        <v>6.9999999999999994E-5</v>
      </c>
      <c r="O89" s="148">
        <f>ROUND(E89*N89,2)</f>
        <v>0.08</v>
      </c>
      <c r="P89" s="148">
        <v>0</v>
      </c>
      <c r="Q89" s="148">
        <f>ROUND(E89*P89,2)</f>
        <v>0</v>
      </c>
      <c r="R89" s="150"/>
      <c r="S89" s="210" t="s">
        <v>111</v>
      </c>
      <c r="T89" s="134">
        <v>3.2480000000000002E-2</v>
      </c>
      <c r="U89" s="134">
        <f>ROUND(E89*T89,2)</f>
        <v>38.200000000000003</v>
      </c>
      <c r="V89" s="134"/>
      <c r="W89" s="134" t="s">
        <v>112</v>
      </c>
      <c r="X89" s="129"/>
      <c r="Y89" s="129"/>
      <c r="Z89" s="129"/>
      <c r="AA89" s="129"/>
      <c r="AB89" s="129"/>
      <c r="AC89" s="129"/>
      <c r="AD89" s="129"/>
      <c r="AE89" s="129"/>
      <c r="AF89" s="129" t="s">
        <v>113</v>
      </c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</row>
    <row r="90" spans="1:59" outlineLevel="1" x14ac:dyDescent="0.25">
      <c r="A90" s="220">
        <v>70</v>
      </c>
      <c r="B90" s="146" t="s">
        <v>263</v>
      </c>
      <c r="C90" s="152" t="s">
        <v>264</v>
      </c>
      <c r="D90" s="147" t="s">
        <v>120</v>
      </c>
      <c r="E90" s="158">
        <v>1176.24</v>
      </c>
      <c r="F90" s="198">
        <v>0</v>
      </c>
      <c r="G90" s="150">
        <f>ROUND(E90*F90,2)</f>
        <v>0</v>
      </c>
      <c r="H90" s="149"/>
      <c r="I90" s="150">
        <f>ROUND(E90*H90,2)</f>
        <v>0</v>
      </c>
      <c r="J90" s="149"/>
      <c r="K90" s="150">
        <f>ROUND(E90*J90,2)</f>
        <v>0</v>
      </c>
      <c r="L90" s="150">
        <v>21</v>
      </c>
      <c r="M90" s="150">
        <f>G90*(1+L90/100)</f>
        <v>0</v>
      </c>
      <c r="N90" s="148">
        <v>2.2000000000000001E-4</v>
      </c>
      <c r="O90" s="148">
        <f>ROUND(E90*N90,2)</f>
        <v>0.26</v>
      </c>
      <c r="P90" s="148">
        <v>0</v>
      </c>
      <c r="Q90" s="148">
        <f>ROUND(E90*P90,2)</f>
        <v>0</v>
      </c>
      <c r="R90" s="150"/>
      <c r="S90" s="210" t="s">
        <v>111</v>
      </c>
      <c r="T90" s="134">
        <v>0.10191</v>
      </c>
      <c r="U90" s="134">
        <f>ROUND(E90*T90,2)</f>
        <v>119.87</v>
      </c>
      <c r="V90" s="134"/>
      <c r="W90" s="134" t="s">
        <v>112</v>
      </c>
      <c r="X90" s="129"/>
      <c r="Y90" s="129"/>
      <c r="Z90" s="129"/>
      <c r="AA90" s="129"/>
      <c r="AB90" s="129"/>
      <c r="AC90" s="129"/>
      <c r="AD90" s="129"/>
      <c r="AE90" s="129"/>
      <c r="AF90" s="129" t="s">
        <v>113</v>
      </c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</row>
    <row r="91" spans="1:59" x14ac:dyDescent="0.25">
      <c r="A91" s="219" t="s">
        <v>106</v>
      </c>
      <c r="B91" s="137" t="s">
        <v>77</v>
      </c>
      <c r="C91" s="151" t="s">
        <v>78</v>
      </c>
      <c r="D91" s="138"/>
      <c r="E91" s="156"/>
      <c r="F91" s="199"/>
      <c r="G91" s="140">
        <f>SUMIF(AF92:AF101,"&lt;&gt;NOR",G92:G101)</f>
        <v>0</v>
      </c>
      <c r="H91" s="140"/>
      <c r="I91" s="140">
        <f>SUM(I92:I101)</f>
        <v>0</v>
      </c>
      <c r="J91" s="140"/>
      <c r="K91" s="140">
        <f>SUM(K92:K101)</f>
        <v>0</v>
      </c>
      <c r="L91" s="140"/>
      <c r="M91" s="140">
        <f>SUM(M92:M101)</f>
        <v>0</v>
      </c>
      <c r="N91" s="139"/>
      <c r="O91" s="139">
        <f>SUM(O92:O101)</f>
        <v>0</v>
      </c>
      <c r="P91" s="139"/>
      <c r="Q91" s="139">
        <f>SUM(Q92:Q101)</f>
        <v>0</v>
      </c>
      <c r="R91" s="140"/>
      <c r="S91" s="209"/>
      <c r="T91" s="136"/>
      <c r="U91" s="136">
        <f>SUM(U92:U101)</f>
        <v>118.47999999999999</v>
      </c>
      <c r="V91" s="136"/>
      <c r="W91" s="136"/>
      <c r="AF91" t="s">
        <v>107</v>
      </c>
    </row>
    <row r="92" spans="1:59" outlineLevel="1" x14ac:dyDescent="0.25">
      <c r="A92" s="220">
        <v>71</v>
      </c>
      <c r="B92" s="146" t="s">
        <v>265</v>
      </c>
      <c r="C92" s="152" t="s">
        <v>266</v>
      </c>
      <c r="D92" s="147" t="s">
        <v>231</v>
      </c>
      <c r="E92" s="158">
        <v>41.316780000000001</v>
      </c>
      <c r="F92" s="198">
        <v>0</v>
      </c>
      <c r="G92" s="150">
        <f t="shared" ref="G92:G101" si="28">ROUND(E92*F92,2)</f>
        <v>0</v>
      </c>
      <c r="H92" s="149"/>
      <c r="I92" s="150">
        <f t="shared" ref="I92:I101" si="29">ROUND(E92*H92,2)</f>
        <v>0</v>
      </c>
      <c r="J92" s="149"/>
      <c r="K92" s="150">
        <f t="shared" ref="K92:K101" si="30">ROUND(E92*J92,2)</f>
        <v>0</v>
      </c>
      <c r="L92" s="150">
        <v>21</v>
      </c>
      <c r="M92" s="150">
        <f t="shared" ref="M92:M101" si="31">G92*(1+L92/100)</f>
        <v>0</v>
      </c>
      <c r="N92" s="148">
        <v>0</v>
      </c>
      <c r="O92" s="148">
        <f t="shared" ref="O92:O101" si="32">ROUND(E92*N92,2)</f>
        <v>0</v>
      </c>
      <c r="P92" s="148">
        <v>0</v>
      </c>
      <c r="Q92" s="148">
        <f t="shared" ref="Q92:Q101" si="33">ROUND(E92*P92,2)</f>
        <v>0</v>
      </c>
      <c r="R92" s="150"/>
      <c r="S92" s="210" t="s">
        <v>111</v>
      </c>
      <c r="T92" s="134">
        <v>0.16400000000000001</v>
      </c>
      <c r="U92" s="134">
        <f t="shared" ref="U92:U101" si="34">ROUND(E92*T92,2)</f>
        <v>6.78</v>
      </c>
      <c r="V92" s="134"/>
      <c r="W92" s="134" t="s">
        <v>267</v>
      </c>
      <c r="X92" s="129"/>
      <c r="Y92" s="129"/>
      <c r="Z92" s="129"/>
      <c r="AA92" s="129"/>
      <c r="AB92" s="129"/>
      <c r="AC92" s="129"/>
      <c r="AD92" s="129"/>
      <c r="AE92" s="129"/>
      <c r="AF92" s="129" t="s">
        <v>268</v>
      </c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</row>
    <row r="93" spans="1:59" outlineLevel="1" x14ac:dyDescent="0.25">
      <c r="A93" s="220">
        <v>72</v>
      </c>
      <c r="B93" s="146" t="s">
        <v>269</v>
      </c>
      <c r="C93" s="152" t="s">
        <v>270</v>
      </c>
      <c r="D93" s="147" t="s">
        <v>231</v>
      </c>
      <c r="E93" s="158">
        <v>33.053420000000003</v>
      </c>
      <c r="F93" s="198">
        <v>0</v>
      </c>
      <c r="G93" s="150">
        <f t="shared" si="28"/>
        <v>0</v>
      </c>
      <c r="H93" s="149"/>
      <c r="I93" s="150">
        <f t="shared" si="29"/>
        <v>0</v>
      </c>
      <c r="J93" s="149"/>
      <c r="K93" s="150">
        <f t="shared" si="30"/>
        <v>0</v>
      </c>
      <c r="L93" s="150">
        <v>21</v>
      </c>
      <c r="M93" s="150">
        <f t="shared" si="31"/>
        <v>0</v>
      </c>
      <c r="N93" s="148">
        <v>0</v>
      </c>
      <c r="O93" s="148">
        <f t="shared" si="32"/>
        <v>0</v>
      </c>
      <c r="P93" s="148">
        <v>0</v>
      </c>
      <c r="Q93" s="148">
        <f t="shared" si="33"/>
        <v>0</v>
      </c>
      <c r="R93" s="150"/>
      <c r="S93" s="210" t="s">
        <v>111</v>
      </c>
      <c r="T93" s="134">
        <v>0.93300000000000005</v>
      </c>
      <c r="U93" s="134">
        <f t="shared" si="34"/>
        <v>30.84</v>
      </c>
      <c r="V93" s="134"/>
      <c r="W93" s="134" t="s">
        <v>267</v>
      </c>
      <c r="X93" s="129"/>
      <c r="Y93" s="129"/>
      <c r="Z93" s="129"/>
      <c r="AA93" s="129"/>
      <c r="AB93" s="129"/>
      <c r="AC93" s="129"/>
      <c r="AD93" s="129"/>
      <c r="AE93" s="129"/>
      <c r="AF93" s="129" t="s">
        <v>268</v>
      </c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</row>
    <row r="94" spans="1:59" outlineLevel="1" x14ac:dyDescent="0.25">
      <c r="A94" s="220">
        <v>73</v>
      </c>
      <c r="B94" s="146" t="s">
        <v>271</v>
      </c>
      <c r="C94" s="152" t="s">
        <v>272</v>
      </c>
      <c r="D94" s="147" t="s">
        <v>231</v>
      </c>
      <c r="E94" s="158">
        <v>41.316780000000001</v>
      </c>
      <c r="F94" s="198">
        <v>0</v>
      </c>
      <c r="G94" s="150">
        <f t="shared" si="28"/>
        <v>0</v>
      </c>
      <c r="H94" s="149"/>
      <c r="I94" s="150">
        <f t="shared" si="29"/>
        <v>0</v>
      </c>
      <c r="J94" s="149"/>
      <c r="K94" s="150">
        <f t="shared" si="30"/>
        <v>0</v>
      </c>
      <c r="L94" s="150">
        <v>21</v>
      </c>
      <c r="M94" s="150">
        <f t="shared" si="31"/>
        <v>0</v>
      </c>
      <c r="N94" s="148">
        <v>0</v>
      </c>
      <c r="O94" s="148">
        <f t="shared" si="32"/>
        <v>0</v>
      </c>
      <c r="P94" s="148">
        <v>0</v>
      </c>
      <c r="Q94" s="148">
        <f t="shared" si="33"/>
        <v>0</v>
      </c>
      <c r="R94" s="150"/>
      <c r="S94" s="210" t="s">
        <v>111</v>
      </c>
      <c r="T94" s="134">
        <v>0.49</v>
      </c>
      <c r="U94" s="134">
        <f t="shared" si="34"/>
        <v>20.25</v>
      </c>
      <c r="V94" s="134"/>
      <c r="W94" s="134" t="s">
        <v>267</v>
      </c>
      <c r="X94" s="129"/>
      <c r="Y94" s="129"/>
      <c r="Z94" s="129"/>
      <c r="AA94" s="129"/>
      <c r="AB94" s="129"/>
      <c r="AC94" s="129"/>
      <c r="AD94" s="129"/>
      <c r="AE94" s="129"/>
      <c r="AF94" s="129" t="s">
        <v>268</v>
      </c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</row>
    <row r="95" spans="1:59" outlineLevel="1" x14ac:dyDescent="0.25">
      <c r="A95" s="220">
        <v>74</v>
      </c>
      <c r="B95" s="146" t="s">
        <v>273</v>
      </c>
      <c r="C95" s="152" t="s">
        <v>274</v>
      </c>
      <c r="D95" s="147" t="s">
        <v>231</v>
      </c>
      <c r="E95" s="158">
        <v>371.85102999999998</v>
      </c>
      <c r="F95" s="198">
        <v>0</v>
      </c>
      <c r="G95" s="150">
        <f t="shared" si="28"/>
        <v>0</v>
      </c>
      <c r="H95" s="149"/>
      <c r="I95" s="150">
        <f t="shared" si="29"/>
        <v>0</v>
      </c>
      <c r="J95" s="149"/>
      <c r="K95" s="150">
        <f t="shared" si="30"/>
        <v>0</v>
      </c>
      <c r="L95" s="150">
        <v>21</v>
      </c>
      <c r="M95" s="150">
        <f t="shared" si="31"/>
        <v>0</v>
      </c>
      <c r="N95" s="148">
        <v>0</v>
      </c>
      <c r="O95" s="148">
        <f t="shared" si="32"/>
        <v>0</v>
      </c>
      <c r="P95" s="148">
        <v>0</v>
      </c>
      <c r="Q95" s="148">
        <f t="shared" si="33"/>
        <v>0</v>
      </c>
      <c r="R95" s="150"/>
      <c r="S95" s="210" t="s">
        <v>111</v>
      </c>
      <c r="T95" s="134">
        <v>0</v>
      </c>
      <c r="U95" s="134">
        <f t="shared" si="34"/>
        <v>0</v>
      </c>
      <c r="V95" s="134"/>
      <c r="W95" s="134" t="s">
        <v>267</v>
      </c>
      <c r="X95" s="129"/>
      <c r="Y95" s="129"/>
      <c r="Z95" s="129"/>
      <c r="AA95" s="129"/>
      <c r="AB95" s="129"/>
      <c r="AC95" s="129"/>
      <c r="AD95" s="129"/>
      <c r="AE95" s="129"/>
      <c r="AF95" s="129" t="s">
        <v>268</v>
      </c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</row>
    <row r="96" spans="1:59" outlineLevel="1" x14ac:dyDescent="0.25">
      <c r="A96" s="220">
        <v>75</v>
      </c>
      <c r="B96" s="146" t="s">
        <v>275</v>
      </c>
      <c r="C96" s="152" t="s">
        <v>276</v>
      </c>
      <c r="D96" s="147" t="s">
        <v>231</v>
      </c>
      <c r="E96" s="158">
        <v>41.316780000000001</v>
      </c>
      <c r="F96" s="198">
        <v>0</v>
      </c>
      <c r="G96" s="150">
        <f t="shared" si="28"/>
        <v>0</v>
      </c>
      <c r="H96" s="149"/>
      <c r="I96" s="150">
        <f t="shared" si="29"/>
        <v>0</v>
      </c>
      <c r="J96" s="149"/>
      <c r="K96" s="150">
        <f t="shared" si="30"/>
        <v>0</v>
      </c>
      <c r="L96" s="150">
        <v>21</v>
      </c>
      <c r="M96" s="150">
        <f t="shared" si="31"/>
        <v>0</v>
      </c>
      <c r="N96" s="148">
        <v>0</v>
      </c>
      <c r="O96" s="148">
        <f t="shared" si="32"/>
        <v>0</v>
      </c>
      <c r="P96" s="148">
        <v>0</v>
      </c>
      <c r="Q96" s="148">
        <f t="shared" si="33"/>
        <v>0</v>
      </c>
      <c r="R96" s="150"/>
      <c r="S96" s="210" t="s">
        <v>111</v>
      </c>
      <c r="T96" s="134">
        <v>0.94199999999999995</v>
      </c>
      <c r="U96" s="134">
        <f t="shared" si="34"/>
        <v>38.92</v>
      </c>
      <c r="V96" s="134"/>
      <c r="W96" s="134" t="s">
        <v>267</v>
      </c>
      <c r="X96" s="129"/>
      <c r="Y96" s="129"/>
      <c r="Z96" s="129"/>
      <c r="AA96" s="129"/>
      <c r="AB96" s="129"/>
      <c r="AC96" s="129"/>
      <c r="AD96" s="129"/>
      <c r="AE96" s="129"/>
      <c r="AF96" s="129" t="s">
        <v>268</v>
      </c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</row>
    <row r="97" spans="1:59" outlineLevel="1" x14ac:dyDescent="0.25">
      <c r="A97" s="220">
        <v>76</v>
      </c>
      <c r="B97" s="146" t="s">
        <v>277</v>
      </c>
      <c r="C97" s="152" t="s">
        <v>278</v>
      </c>
      <c r="D97" s="147" t="s">
        <v>231</v>
      </c>
      <c r="E97" s="158">
        <v>206.58391</v>
      </c>
      <c r="F97" s="198">
        <v>0</v>
      </c>
      <c r="G97" s="150">
        <f t="shared" si="28"/>
        <v>0</v>
      </c>
      <c r="H97" s="149"/>
      <c r="I97" s="150">
        <f t="shared" si="29"/>
        <v>0</v>
      </c>
      <c r="J97" s="149"/>
      <c r="K97" s="150">
        <f t="shared" si="30"/>
        <v>0</v>
      </c>
      <c r="L97" s="150">
        <v>21</v>
      </c>
      <c r="M97" s="150">
        <f t="shared" si="31"/>
        <v>0</v>
      </c>
      <c r="N97" s="148">
        <v>0</v>
      </c>
      <c r="O97" s="148">
        <f t="shared" si="32"/>
        <v>0</v>
      </c>
      <c r="P97" s="148">
        <v>0</v>
      </c>
      <c r="Q97" s="148">
        <f t="shared" si="33"/>
        <v>0</v>
      </c>
      <c r="R97" s="150"/>
      <c r="S97" s="210" t="s">
        <v>111</v>
      </c>
      <c r="T97" s="134">
        <v>0.105</v>
      </c>
      <c r="U97" s="134">
        <f t="shared" si="34"/>
        <v>21.69</v>
      </c>
      <c r="V97" s="134"/>
      <c r="W97" s="134" t="s">
        <v>267</v>
      </c>
      <c r="X97" s="129"/>
      <c r="Y97" s="129"/>
      <c r="Z97" s="129"/>
      <c r="AA97" s="129"/>
      <c r="AB97" s="129"/>
      <c r="AC97" s="129"/>
      <c r="AD97" s="129"/>
      <c r="AE97" s="129"/>
      <c r="AF97" s="129" t="s">
        <v>268</v>
      </c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</row>
    <row r="98" spans="1:59" ht="20.399999999999999" outlineLevel="1" x14ac:dyDescent="0.25">
      <c r="A98" s="220">
        <v>77</v>
      </c>
      <c r="B98" s="146" t="s">
        <v>279</v>
      </c>
      <c r="C98" s="152" t="s">
        <v>280</v>
      </c>
      <c r="D98" s="147" t="s">
        <v>231</v>
      </c>
      <c r="E98" s="158">
        <v>2.0658400000000001</v>
      </c>
      <c r="F98" s="198">
        <v>0</v>
      </c>
      <c r="G98" s="150">
        <f t="shared" si="28"/>
        <v>0</v>
      </c>
      <c r="H98" s="149"/>
      <c r="I98" s="150">
        <f t="shared" si="29"/>
        <v>0</v>
      </c>
      <c r="J98" s="149"/>
      <c r="K98" s="150">
        <f t="shared" si="30"/>
        <v>0</v>
      </c>
      <c r="L98" s="150">
        <v>21</v>
      </c>
      <c r="M98" s="150">
        <f t="shared" si="31"/>
        <v>0</v>
      </c>
      <c r="N98" s="148">
        <v>0</v>
      </c>
      <c r="O98" s="148">
        <f t="shared" si="32"/>
        <v>0</v>
      </c>
      <c r="P98" s="148">
        <v>0</v>
      </c>
      <c r="Q98" s="148">
        <f t="shared" si="33"/>
        <v>0</v>
      </c>
      <c r="R98" s="150"/>
      <c r="S98" s="210" t="s">
        <v>111</v>
      </c>
      <c r="T98" s="134">
        <v>0</v>
      </c>
      <c r="U98" s="134">
        <f t="shared" si="34"/>
        <v>0</v>
      </c>
      <c r="V98" s="134"/>
      <c r="W98" s="134" t="s">
        <v>267</v>
      </c>
      <c r="X98" s="129"/>
      <c r="Y98" s="129"/>
      <c r="Z98" s="129"/>
      <c r="AA98" s="129"/>
      <c r="AB98" s="129"/>
      <c r="AC98" s="129"/>
      <c r="AD98" s="129"/>
      <c r="AE98" s="129"/>
      <c r="AF98" s="129" t="s">
        <v>268</v>
      </c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</row>
    <row r="99" spans="1:59" ht="20.399999999999999" outlineLevel="1" x14ac:dyDescent="0.25">
      <c r="A99" s="220">
        <v>78</v>
      </c>
      <c r="B99" s="146" t="s">
        <v>281</v>
      </c>
      <c r="C99" s="152" t="s">
        <v>282</v>
      </c>
      <c r="D99" s="147" t="s">
        <v>231</v>
      </c>
      <c r="E99" s="158">
        <v>6.1975199999999999</v>
      </c>
      <c r="F99" s="198">
        <v>0</v>
      </c>
      <c r="G99" s="150">
        <f t="shared" si="28"/>
        <v>0</v>
      </c>
      <c r="H99" s="149"/>
      <c r="I99" s="150">
        <f t="shared" si="29"/>
        <v>0</v>
      </c>
      <c r="J99" s="149"/>
      <c r="K99" s="150">
        <f t="shared" si="30"/>
        <v>0</v>
      </c>
      <c r="L99" s="150">
        <v>21</v>
      </c>
      <c r="M99" s="150">
        <f t="shared" si="31"/>
        <v>0</v>
      </c>
      <c r="N99" s="148">
        <v>0</v>
      </c>
      <c r="O99" s="148">
        <f t="shared" si="32"/>
        <v>0</v>
      </c>
      <c r="P99" s="148">
        <v>0</v>
      </c>
      <c r="Q99" s="148">
        <f t="shared" si="33"/>
        <v>0</v>
      </c>
      <c r="R99" s="150"/>
      <c r="S99" s="210" t="s">
        <v>111</v>
      </c>
      <c r="T99" s="134">
        <v>0</v>
      </c>
      <c r="U99" s="134">
        <f t="shared" si="34"/>
        <v>0</v>
      </c>
      <c r="V99" s="134"/>
      <c r="W99" s="134" t="s">
        <v>267</v>
      </c>
      <c r="X99" s="129"/>
      <c r="Y99" s="129"/>
      <c r="Z99" s="129"/>
      <c r="AA99" s="129"/>
      <c r="AB99" s="129"/>
      <c r="AC99" s="129"/>
      <c r="AD99" s="129"/>
      <c r="AE99" s="129"/>
      <c r="AF99" s="129" t="s">
        <v>268</v>
      </c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</row>
    <row r="100" spans="1:59" ht="20.399999999999999" outlineLevel="1" x14ac:dyDescent="0.25">
      <c r="A100" s="220">
        <v>79</v>
      </c>
      <c r="B100" s="146" t="s">
        <v>283</v>
      </c>
      <c r="C100" s="152" t="s">
        <v>284</v>
      </c>
      <c r="D100" s="147" t="s">
        <v>231</v>
      </c>
      <c r="E100" s="158">
        <v>14.46087</v>
      </c>
      <c r="F100" s="198">
        <v>0</v>
      </c>
      <c r="G100" s="150">
        <f t="shared" si="28"/>
        <v>0</v>
      </c>
      <c r="H100" s="149"/>
      <c r="I100" s="150">
        <f t="shared" si="29"/>
        <v>0</v>
      </c>
      <c r="J100" s="149"/>
      <c r="K100" s="150">
        <f t="shared" si="30"/>
        <v>0</v>
      </c>
      <c r="L100" s="150">
        <v>21</v>
      </c>
      <c r="M100" s="150">
        <f t="shared" si="31"/>
        <v>0</v>
      </c>
      <c r="N100" s="148">
        <v>0</v>
      </c>
      <c r="O100" s="148">
        <f t="shared" si="32"/>
        <v>0</v>
      </c>
      <c r="P100" s="148">
        <v>0</v>
      </c>
      <c r="Q100" s="148">
        <f t="shared" si="33"/>
        <v>0</v>
      </c>
      <c r="R100" s="150"/>
      <c r="S100" s="210" t="s">
        <v>111</v>
      </c>
      <c r="T100" s="134">
        <v>0</v>
      </c>
      <c r="U100" s="134">
        <f t="shared" si="34"/>
        <v>0</v>
      </c>
      <c r="V100" s="134"/>
      <c r="W100" s="134" t="s">
        <v>267</v>
      </c>
      <c r="X100" s="129"/>
      <c r="Y100" s="129"/>
      <c r="Z100" s="129"/>
      <c r="AA100" s="129"/>
      <c r="AB100" s="129"/>
      <c r="AC100" s="129"/>
      <c r="AD100" s="129"/>
      <c r="AE100" s="129"/>
      <c r="AF100" s="129" t="s">
        <v>268</v>
      </c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</row>
    <row r="101" spans="1:59" ht="20.399999999999999" outlineLevel="1" x14ac:dyDescent="0.25">
      <c r="A101" s="221">
        <v>80</v>
      </c>
      <c r="B101" s="141" t="s">
        <v>285</v>
      </c>
      <c r="C101" s="153" t="s">
        <v>286</v>
      </c>
      <c r="D101" s="142" t="s">
        <v>231</v>
      </c>
      <c r="E101" s="157">
        <v>18.592549999999999</v>
      </c>
      <c r="F101" s="200">
        <v>0</v>
      </c>
      <c r="G101" s="145">
        <f t="shared" si="28"/>
        <v>0</v>
      </c>
      <c r="H101" s="144"/>
      <c r="I101" s="145">
        <f t="shared" si="29"/>
        <v>0</v>
      </c>
      <c r="J101" s="144"/>
      <c r="K101" s="145">
        <f t="shared" si="30"/>
        <v>0</v>
      </c>
      <c r="L101" s="145">
        <v>21</v>
      </c>
      <c r="M101" s="145">
        <f t="shared" si="31"/>
        <v>0</v>
      </c>
      <c r="N101" s="143">
        <v>0</v>
      </c>
      <c r="O101" s="143">
        <f t="shared" si="32"/>
        <v>0</v>
      </c>
      <c r="P101" s="143">
        <v>0</v>
      </c>
      <c r="Q101" s="143">
        <f t="shared" si="33"/>
        <v>0</v>
      </c>
      <c r="R101" s="145"/>
      <c r="S101" s="211" t="s">
        <v>111</v>
      </c>
      <c r="T101" s="134">
        <v>0</v>
      </c>
      <c r="U101" s="134">
        <f t="shared" si="34"/>
        <v>0</v>
      </c>
      <c r="V101" s="134"/>
      <c r="W101" s="134" t="s">
        <v>267</v>
      </c>
      <c r="X101" s="129"/>
      <c r="Y101" s="129"/>
      <c r="Z101" s="129"/>
      <c r="AA101" s="129"/>
      <c r="AB101" s="129"/>
      <c r="AC101" s="129"/>
      <c r="AD101" s="129"/>
      <c r="AE101" s="129"/>
      <c r="AF101" s="129" t="s">
        <v>268</v>
      </c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</row>
    <row r="102" spans="1:59" x14ac:dyDescent="0.25">
      <c r="A102" s="6"/>
      <c r="B102" s="4"/>
      <c r="C102" s="154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6"/>
      <c r="T102" s="3"/>
      <c r="U102" s="3"/>
      <c r="V102" s="3"/>
      <c r="W102" s="3"/>
      <c r="AD102">
        <v>15</v>
      </c>
      <c r="AE102">
        <v>21</v>
      </c>
      <c r="AF102" t="s">
        <v>94</v>
      </c>
    </row>
    <row r="103" spans="1:59" x14ac:dyDescent="0.25">
      <c r="A103" s="248"/>
      <c r="B103" s="249" t="s">
        <v>27</v>
      </c>
      <c r="C103" s="250"/>
      <c r="D103" s="251"/>
      <c r="E103" s="252"/>
      <c r="F103" s="252"/>
      <c r="G103" s="253">
        <f>G8+G11+G20+G24+G26+G46+G51+G53+G69+G71+G75+G78+G88+G91</f>
        <v>0</v>
      </c>
      <c r="H103" s="254"/>
      <c r="I103" s="254"/>
      <c r="J103" s="254"/>
      <c r="K103" s="254"/>
      <c r="L103" s="254"/>
      <c r="M103" s="254"/>
      <c r="N103" s="254"/>
      <c r="O103" s="254"/>
      <c r="P103" s="254"/>
      <c r="Q103" s="254"/>
      <c r="R103" s="254"/>
      <c r="S103" s="255"/>
      <c r="T103" s="3"/>
      <c r="U103" s="3"/>
      <c r="V103" s="3"/>
      <c r="W103" s="3"/>
      <c r="AD103">
        <f>SUMIF(L7:L101,AD102,G7:G101)</f>
        <v>0</v>
      </c>
      <c r="AE103">
        <f>SUMIF(L7:L101,AE102,G7:G101)</f>
        <v>0</v>
      </c>
      <c r="AF103" t="s">
        <v>287</v>
      </c>
    </row>
    <row r="104" spans="1:59" x14ac:dyDescent="0.25">
      <c r="A104" s="6"/>
      <c r="B104" s="4"/>
      <c r="C104" s="154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6"/>
      <c r="T104" s="3"/>
      <c r="U104" s="3"/>
      <c r="V104" s="3"/>
      <c r="W104" s="3"/>
    </row>
    <row r="105" spans="1:59" x14ac:dyDescent="0.25">
      <c r="A105" s="6"/>
      <c r="B105" s="4"/>
      <c r="C105" s="154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6"/>
      <c r="T105" s="3"/>
      <c r="U105" s="3"/>
      <c r="V105" s="3"/>
      <c r="W105" s="3"/>
    </row>
    <row r="106" spans="1:59" x14ac:dyDescent="0.25">
      <c r="C106" s="155"/>
      <c r="D106" s="10"/>
      <c r="AF106" t="s">
        <v>288</v>
      </c>
    </row>
    <row r="107" spans="1:59" x14ac:dyDescent="0.25">
      <c r="D107" s="10"/>
    </row>
    <row r="108" spans="1:59" x14ac:dyDescent="0.25">
      <c r="D108" s="10"/>
    </row>
    <row r="109" spans="1:59" x14ac:dyDescent="0.25">
      <c r="D109" s="10"/>
    </row>
    <row r="110" spans="1:59" x14ac:dyDescent="0.25">
      <c r="D110" s="10"/>
    </row>
    <row r="111" spans="1:59" x14ac:dyDescent="0.25">
      <c r="D111" s="10"/>
    </row>
    <row r="112" spans="1:59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</sheetData>
  <sheetProtection password="C6CE" sheet="1" objects="1" scenarios="1"/>
  <mergeCells count="4">
    <mergeCell ref="A1:G1"/>
    <mergeCell ref="C2:G2"/>
    <mergeCell ref="C3:G3"/>
    <mergeCell ref="C4:G4"/>
  </mergeCells>
  <pageMargins left="0.51181102362204722" right="0.39370078740157483" top="0.7874015748031496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6" topLeftCell="A7" activePane="bottomLeft" state="frozen"/>
      <selection pane="bottomLeft" activeCell="F8" sqref="F8"/>
    </sheetView>
  </sheetViews>
  <sheetFormatPr defaultRowHeight="13.2" x14ac:dyDescent="0.25"/>
  <cols>
    <col min="2" max="2" width="10.6640625" customWidth="1"/>
    <col min="3" max="3" width="51.33203125" customWidth="1"/>
    <col min="7" max="7" width="18.6640625" customWidth="1"/>
    <col min="8" max="8" width="8.88671875" style="10"/>
  </cols>
  <sheetData>
    <row r="1" spans="1:12" ht="26.4" customHeight="1" x14ac:dyDescent="0.25">
      <c r="A1" s="328" t="s">
        <v>5</v>
      </c>
      <c r="B1" s="328"/>
      <c r="C1" s="329"/>
      <c r="D1" s="329"/>
      <c r="E1" s="329"/>
      <c r="F1" s="329"/>
      <c r="G1" s="329"/>
    </row>
    <row r="2" spans="1:12" x14ac:dyDescent="0.25">
      <c r="A2" s="159" t="s">
        <v>6</v>
      </c>
      <c r="B2" s="160" t="s">
        <v>42</v>
      </c>
      <c r="C2" s="316" t="s">
        <v>338</v>
      </c>
      <c r="D2" s="317"/>
      <c r="E2" s="317"/>
      <c r="F2" s="317"/>
      <c r="G2" s="317"/>
      <c r="H2" s="225"/>
      <c r="I2" s="223"/>
      <c r="J2" s="223"/>
      <c r="K2" s="223"/>
      <c r="L2" s="223"/>
    </row>
    <row r="3" spans="1:12" x14ac:dyDescent="0.25">
      <c r="A3" s="159" t="s">
        <v>7</v>
      </c>
      <c r="B3" s="160" t="s">
        <v>37</v>
      </c>
      <c r="C3" s="316" t="s">
        <v>339</v>
      </c>
      <c r="D3" s="317"/>
      <c r="E3" s="317"/>
      <c r="F3" s="317"/>
      <c r="G3" s="317"/>
      <c r="H3" s="225"/>
      <c r="I3" s="223"/>
      <c r="J3" s="223"/>
      <c r="K3" s="223"/>
      <c r="L3" s="223"/>
    </row>
    <row r="4" spans="1:12" x14ac:dyDescent="0.25">
      <c r="A4" s="161" t="s">
        <v>8</v>
      </c>
      <c r="B4" s="162" t="s">
        <v>289</v>
      </c>
      <c r="C4" s="318" t="s">
        <v>290</v>
      </c>
      <c r="D4" s="319"/>
      <c r="E4" s="319"/>
      <c r="F4" s="319"/>
      <c r="G4" s="319"/>
      <c r="H4" s="227"/>
      <c r="I4" s="223"/>
      <c r="J4" s="223"/>
      <c r="K4" s="223"/>
      <c r="L4" s="223"/>
    </row>
    <row r="5" spans="1:12" x14ac:dyDescent="0.25">
      <c r="D5" s="10"/>
    </row>
    <row r="6" spans="1:12" ht="26.4" x14ac:dyDescent="0.25">
      <c r="A6" s="163" t="s">
        <v>86</v>
      </c>
      <c r="B6" s="164" t="s">
        <v>87</v>
      </c>
      <c r="C6" s="164" t="s">
        <v>88</v>
      </c>
      <c r="D6" s="165" t="s">
        <v>89</v>
      </c>
      <c r="E6" s="163" t="s">
        <v>291</v>
      </c>
      <c r="F6" s="166" t="s">
        <v>292</v>
      </c>
      <c r="G6" s="163" t="s">
        <v>27</v>
      </c>
      <c r="H6" s="167" t="s">
        <v>293</v>
      </c>
    </row>
    <row r="7" spans="1:12" x14ac:dyDescent="0.25">
      <c r="A7" s="168" t="s">
        <v>106</v>
      </c>
      <c r="B7" s="169" t="s">
        <v>80</v>
      </c>
      <c r="C7" s="170" t="s">
        <v>25</v>
      </c>
      <c r="D7" s="171"/>
      <c r="E7" s="172"/>
      <c r="F7" s="173"/>
      <c r="G7" s="173">
        <f>G8+G16+G22</f>
        <v>0</v>
      </c>
      <c r="H7" s="174"/>
    </row>
    <row r="8" spans="1:12" x14ac:dyDescent="0.25">
      <c r="A8" s="175">
        <v>1</v>
      </c>
      <c r="B8" s="175" t="s">
        <v>294</v>
      </c>
      <c r="C8" s="176" t="s">
        <v>295</v>
      </c>
      <c r="D8" s="177" t="s">
        <v>296</v>
      </c>
      <c r="E8" s="178">
        <v>1</v>
      </c>
      <c r="F8" s="197">
        <v>0</v>
      </c>
      <c r="G8" s="179">
        <f>E8*F8</f>
        <v>0</v>
      </c>
      <c r="H8" s="226" t="s">
        <v>111</v>
      </c>
    </row>
    <row r="9" spans="1:12" x14ac:dyDescent="0.25">
      <c r="A9" s="175"/>
      <c r="B9" s="175"/>
      <c r="C9" s="320" t="s">
        <v>297</v>
      </c>
      <c r="D9" s="321"/>
      <c r="E9" s="322"/>
      <c r="F9" s="323"/>
      <c r="G9" s="323"/>
      <c r="H9" s="180"/>
    </row>
    <row r="10" spans="1:12" x14ac:dyDescent="0.25">
      <c r="A10" s="175"/>
      <c r="B10" s="175"/>
      <c r="C10" s="320" t="s">
        <v>298</v>
      </c>
      <c r="D10" s="321"/>
      <c r="E10" s="322"/>
      <c r="F10" s="323"/>
      <c r="G10" s="323"/>
      <c r="H10" s="180"/>
    </row>
    <row r="11" spans="1:12" x14ac:dyDescent="0.25">
      <c r="A11" s="175"/>
      <c r="B11" s="175"/>
      <c r="C11" s="320" t="s">
        <v>299</v>
      </c>
      <c r="D11" s="321"/>
      <c r="E11" s="322"/>
      <c r="F11" s="323"/>
      <c r="G11" s="323"/>
      <c r="H11" s="180"/>
    </row>
    <row r="12" spans="1:12" x14ac:dyDescent="0.25">
      <c r="A12" s="175"/>
      <c r="B12" s="175"/>
      <c r="C12" s="320" t="s">
        <v>300</v>
      </c>
      <c r="D12" s="321"/>
      <c r="E12" s="322"/>
      <c r="F12" s="323"/>
      <c r="G12" s="323"/>
      <c r="H12" s="180"/>
    </row>
    <row r="13" spans="1:12" x14ac:dyDescent="0.25">
      <c r="A13" s="175"/>
      <c r="B13" s="175"/>
      <c r="C13" s="320" t="s">
        <v>301</v>
      </c>
      <c r="D13" s="321"/>
      <c r="E13" s="322"/>
      <c r="F13" s="323"/>
      <c r="G13" s="323"/>
      <c r="H13" s="180"/>
    </row>
    <row r="14" spans="1:12" ht="22.95" customHeight="1" x14ac:dyDescent="0.25">
      <c r="A14" s="175"/>
      <c r="B14" s="175"/>
      <c r="C14" s="320" t="s">
        <v>302</v>
      </c>
      <c r="D14" s="321"/>
      <c r="E14" s="322"/>
      <c r="F14" s="323"/>
      <c r="G14" s="323"/>
      <c r="H14" s="180"/>
    </row>
    <row r="15" spans="1:12" x14ac:dyDescent="0.25">
      <c r="A15" s="175"/>
      <c r="B15" s="175"/>
      <c r="C15" s="320" t="s">
        <v>303</v>
      </c>
      <c r="D15" s="321"/>
      <c r="E15" s="322"/>
      <c r="F15" s="323"/>
      <c r="G15" s="323"/>
      <c r="H15" s="180"/>
    </row>
    <row r="16" spans="1:12" x14ac:dyDescent="0.25">
      <c r="A16" s="175">
        <v>2</v>
      </c>
      <c r="B16" s="175" t="s">
        <v>304</v>
      </c>
      <c r="C16" s="176" t="s">
        <v>305</v>
      </c>
      <c r="D16" s="177" t="s">
        <v>296</v>
      </c>
      <c r="E16" s="178">
        <v>1</v>
      </c>
      <c r="F16" s="197">
        <v>0</v>
      </c>
      <c r="G16" s="179">
        <f>E16*F16</f>
        <v>0</v>
      </c>
      <c r="H16" s="180" t="s">
        <v>111</v>
      </c>
    </row>
    <row r="17" spans="1:8" x14ac:dyDescent="0.25">
      <c r="A17" s="175"/>
      <c r="B17" s="175"/>
      <c r="C17" s="320" t="s">
        <v>306</v>
      </c>
      <c r="D17" s="321"/>
      <c r="E17" s="322"/>
      <c r="F17" s="323"/>
      <c r="G17" s="323"/>
      <c r="H17" s="180"/>
    </row>
    <row r="18" spans="1:8" x14ac:dyDescent="0.25">
      <c r="A18" s="175"/>
      <c r="B18" s="175"/>
      <c r="C18" s="320" t="s">
        <v>307</v>
      </c>
      <c r="D18" s="321"/>
      <c r="E18" s="322"/>
      <c r="F18" s="323"/>
      <c r="G18" s="323"/>
      <c r="H18" s="180"/>
    </row>
    <row r="19" spans="1:8" x14ac:dyDescent="0.25">
      <c r="A19" s="175"/>
      <c r="B19" s="175"/>
      <c r="C19" s="320" t="s">
        <v>308</v>
      </c>
      <c r="D19" s="321"/>
      <c r="E19" s="322"/>
      <c r="F19" s="323"/>
      <c r="G19" s="323"/>
      <c r="H19" s="180"/>
    </row>
    <row r="20" spans="1:8" ht="22.95" customHeight="1" x14ac:dyDescent="0.25">
      <c r="A20" s="175"/>
      <c r="B20" s="175"/>
      <c r="C20" s="320" t="s">
        <v>309</v>
      </c>
      <c r="D20" s="321"/>
      <c r="E20" s="322"/>
      <c r="F20" s="323"/>
      <c r="G20" s="323"/>
      <c r="H20" s="180"/>
    </row>
    <row r="21" spans="1:8" x14ac:dyDescent="0.25">
      <c r="A21" s="175"/>
      <c r="B21" s="175"/>
      <c r="C21" s="320" t="s">
        <v>310</v>
      </c>
      <c r="D21" s="321"/>
      <c r="E21" s="322"/>
      <c r="F21" s="323"/>
      <c r="G21" s="323"/>
      <c r="H21" s="180"/>
    </row>
    <row r="22" spans="1:8" x14ac:dyDescent="0.25">
      <c r="A22" s="175">
        <v>3</v>
      </c>
      <c r="B22" s="175" t="s">
        <v>311</v>
      </c>
      <c r="C22" s="176" t="s">
        <v>312</v>
      </c>
      <c r="D22" s="177" t="s">
        <v>296</v>
      </c>
      <c r="E22" s="178">
        <v>1</v>
      </c>
      <c r="F22" s="197">
        <v>0</v>
      </c>
      <c r="G22" s="179">
        <f>E22*F22</f>
        <v>0</v>
      </c>
      <c r="H22" s="180" t="s">
        <v>111</v>
      </c>
    </row>
    <row r="23" spans="1:8" x14ac:dyDescent="0.25">
      <c r="A23" s="175"/>
      <c r="B23" s="175"/>
      <c r="C23" s="320" t="s">
        <v>313</v>
      </c>
      <c r="D23" s="321"/>
      <c r="E23" s="322"/>
      <c r="F23" s="323"/>
      <c r="G23" s="323"/>
      <c r="H23" s="180"/>
    </row>
    <row r="24" spans="1:8" x14ac:dyDescent="0.25">
      <c r="A24" s="175"/>
      <c r="B24" s="175"/>
      <c r="C24" s="320" t="s">
        <v>314</v>
      </c>
      <c r="D24" s="321"/>
      <c r="E24" s="322"/>
      <c r="F24" s="323"/>
      <c r="G24" s="323"/>
      <c r="H24" s="180"/>
    </row>
    <row r="25" spans="1:8" x14ac:dyDescent="0.25">
      <c r="A25" s="175"/>
      <c r="B25" s="175"/>
      <c r="C25" s="320" t="s">
        <v>315</v>
      </c>
      <c r="D25" s="321"/>
      <c r="E25" s="322"/>
      <c r="F25" s="323"/>
      <c r="G25" s="323"/>
      <c r="H25" s="180"/>
    </row>
    <row r="26" spans="1:8" x14ac:dyDescent="0.25">
      <c r="A26" s="175"/>
      <c r="B26" s="175"/>
      <c r="C26" s="320" t="s">
        <v>316</v>
      </c>
      <c r="D26" s="321"/>
      <c r="E26" s="322"/>
      <c r="F26" s="323"/>
      <c r="G26" s="323"/>
      <c r="H26" s="180"/>
    </row>
    <row r="27" spans="1:8" x14ac:dyDescent="0.25">
      <c r="A27" s="175"/>
      <c r="B27" s="175"/>
      <c r="C27" s="320" t="s">
        <v>317</v>
      </c>
      <c r="D27" s="321"/>
      <c r="E27" s="322"/>
      <c r="F27" s="323"/>
      <c r="G27" s="323"/>
      <c r="H27" s="180"/>
    </row>
    <row r="28" spans="1:8" x14ac:dyDescent="0.25">
      <c r="A28" s="175"/>
      <c r="B28" s="175"/>
      <c r="C28" s="320" t="s">
        <v>318</v>
      </c>
      <c r="D28" s="321"/>
      <c r="E28" s="322"/>
      <c r="F28" s="323"/>
      <c r="G28" s="323"/>
      <c r="H28" s="180"/>
    </row>
    <row r="29" spans="1:8" x14ac:dyDescent="0.25">
      <c r="A29" s="175"/>
      <c r="B29" s="175"/>
      <c r="C29" s="320" t="s">
        <v>319</v>
      </c>
      <c r="D29" s="321"/>
      <c r="E29" s="322"/>
      <c r="F29" s="323"/>
      <c r="G29" s="323"/>
      <c r="H29" s="180"/>
    </row>
    <row r="30" spans="1:8" x14ac:dyDescent="0.25">
      <c r="A30" s="181" t="s">
        <v>106</v>
      </c>
      <c r="B30" s="181" t="s">
        <v>81</v>
      </c>
      <c r="C30" s="182" t="s">
        <v>26</v>
      </c>
      <c r="D30" s="183"/>
      <c r="E30" s="184"/>
      <c r="F30" s="185"/>
      <c r="G30" s="186">
        <f>G31+G33+G35+G37+G39+G41</f>
        <v>0</v>
      </c>
      <c r="H30" s="187"/>
    </row>
    <row r="31" spans="1:8" x14ac:dyDescent="0.25">
      <c r="A31" s="175">
        <v>4</v>
      </c>
      <c r="B31" s="175" t="s">
        <v>320</v>
      </c>
      <c r="C31" s="176" t="s">
        <v>321</v>
      </c>
      <c r="D31" s="177" t="s">
        <v>296</v>
      </c>
      <c r="E31" s="178">
        <v>1</v>
      </c>
      <c r="F31" s="197">
        <v>0</v>
      </c>
      <c r="G31" s="179">
        <f>E31*F31</f>
        <v>0</v>
      </c>
      <c r="H31" s="180" t="s">
        <v>111</v>
      </c>
    </row>
    <row r="32" spans="1:8" ht="23.4" customHeight="1" x14ac:dyDescent="0.25">
      <c r="A32" s="175"/>
      <c r="B32" s="175"/>
      <c r="C32" s="320" t="s">
        <v>322</v>
      </c>
      <c r="D32" s="321"/>
      <c r="E32" s="322"/>
      <c r="F32" s="323"/>
      <c r="G32" s="323"/>
      <c r="H32" s="180"/>
    </row>
    <row r="33" spans="1:8" x14ac:dyDescent="0.25">
      <c r="A33" s="175">
        <v>5</v>
      </c>
      <c r="B33" s="175" t="s">
        <v>323</v>
      </c>
      <c r="C33" s="176" t="s">
        <v>324</v>
      </c>
      <c r="D33" s="177" t="s">
        <v>296</v>
      </c>
      <c r="E33" s="178">
        <v>1</v>
      </c>
      <c r="F33" s="197">
        <v>0</v>
      </c>
      <c r="G33" s="179">
        <f>E33*F33</f>
        <v>0</v>
      </c>
      <c r="H33" s="180" t="s">
        <v>111</v>
      </c>
    </row>
    <row r="34" spans="1:8" x14ac:dyDescent="0.25">
      <c r="A34" s="175"/>
      <c r="B34" s="175"/>
      <c r="C34" s="320" t="s">
        <v>325</v>
      </c>
      <c r="D34" s="321"/>
      <c r="E34" s="322"/>
      <c r="F34" s="323"/>
      <c r="G34" s="323"/>
      <c r="H34" s="180"/>
    </row>
    <row r="35" spans="1:8" x14ac:dyDescent="0.25">
      <c r="A35" s="175">
        <v>6</v>
      </c>
      <c r="B35" s="175" t="s">
        <v>326</v>
      </c>
      <c r="C35" s="176" t="s">
        <v>327</v>
      </c>
      <c r="D35" s="177" t="s">
        <v>296</v>
      </c>
      <c r="E35" s="178">
        <v>1</v>
      </c>
      <c r="F35" s="197">
        <v>0</v>
      </c>
      <c r="G35" s="179">
        <f>E35*F35</f>
        <v>0</v>
      </c>
      <c r="H35" s="180" t="s">
        <v>111</v>
      </c>
    </row>
    <row r="36" spans="1:8" ht="22.95" customHeight="1" x14ac:dyDescent="0.25">
      <c r="A36" s="175"/>
      <c r="B36" s="175"/>
      <c r="C36" s="320" t="s">
        <v>328</v>
      </c>
      <c r="D36" s="321"/>
      <c r="E36" s="322"/>
      <c r="F36" s="323"/>
      <c r="G36" s="323"/>
      <c r="H36" s="180"/>
    </row>
    <row r="37" spans="1:8" x14ac:dyDescent="0.25">
      <c r="A37" s="175">
        <v>7</v>
      </c>
      <c r="B37" s="175" t="s">
        <v>329</v>
      </c>
      <c r="C37" s="176" t="s">
        <v>330</v>
      </c>
      <c r="D37" s="177" t="s">
        <v>296</v>
      </c>
      <c r="E37" s="178">
        <v>1</v>
      </c>
      <c r="F37" s="197">
        <v>0</v>
      </c>
      <c r="G37" s="179">
        <f>E37*F37</f>
        <v>0</v>
      </c>
      <c r="H37" s="180" t="s">
        <v>111</v>
      </c>
    </row>
    <row r="38" spans="1:8" ht="24" customHeight="1" x14ac:dyDescent="0.25">
      <c r="A38" s="175"/>
      <c r="B38" s="175"/>
      <c r="C38" s="320" t="s">
        <v>331</v>
      </c>
      <c r="D38" s="321"/>
      <c r="E38" s="322"/>
      <c r="F38" s="323"/>
      <c r="G38" s="323"/>
      <c r="H38" s="180"/>
    </row>
    <row r="39" spans="1:8" x14ac:dyDescent="0.25">
      <c r="A39" s="175">
        <v>8</v>
      </c>
      <c r="B39" s="175" t="s">
        <v>332</v>
      </c>
      <c r="C39" s="176" t="s">
        <v>333</v>
      </c>
      <c r="D39" s="177" t="s">
        <v>296</v>
      </c>
      <c r="E39" s="178">
        <v>1</v>
      </c>
      <c r="F39" s="197">
        <v>0</v>
      </c>
      <c r="G39" s="179">
        <f>E39*F39</f>
        <v>0</v>
      </c>
      <c r="H39" s="180" t="s">
        <v>111</v>
      </c>
    </row>
    <row r="40" spans="1:8" ht="23.4" customHeight="1" x14ac:dyDescent="0.25">
      <c r="A40" s="175"/>
      <c r="B40" s="175"/>
      <c r="C40" s="320" t="s">
        <v>334</v>
      </c>
      <c r="D40" s="321"/>
      <c r="E40" s="322"/>
      <c r="F40" s="323"/>
      <c r="G40" s="323"/>
      <c r="H40" s="180"/>
    </row>
    <row r="41" spans="1:8" x14ac:dyDescent="0.25">
      <c r="A41" s="175">
        <v>9</v>
      </c>
      <c r="B41" s="175" t="s">
        <v>335</v>
      </c>
      <c r="C41" s="176" t="s">
        <v>336</v>
      </c>
      <c r="D41" s="177" t="s">
        <v>296</v>
      </c>
      <c r="E41" s="178">
        <v>1</v>
      </c>
      <c r="F41" s="197">
        <v>0</v>
      </c>
      <c r="G41" s="179">
        <f>E41*F41</f>
        <v>0</v>
      </c>
      <c r="H41" s="180" t="s">
        <v>111</v>
      </c>
    </row>
    <row r="42" spans="1:8" ht="32.4" customHeight="1" x14ac:dyDescent="0.25">
      <c r="A42" s="188"/>
      <c r="B42" s="188"/>
      <c r="C42" s="324" t="s">
        <v>337</v>
      </c>
      <c r="D42" s="325"/>
      <c r="E42" s="326"/>
      <c r="F42" s="327"/>
      <c r="G42" s="327"/>
      <c r="H42" s="189"/>
    </row>
    <row r="43" spans="1:8" x14ac:dyDescent="0.25">
      <c r="A43" s="132"/>
      <c r="B43" s="4"/>
      <c r="C43" s="154"/>
      <c r="D43" s="6"/>
      <c r="E43" s="132"/>
      <c r="F43" s="132"/>
      <c r="G43" s="132"/>
    </row>
    <row r="44" spans="1:8" x14ac:dyDescent="0.25">
      <c r="A44" s="190"/>
      <c r="B44" s="191" t="s">
        <v>27</v>
      </c>
      <c r="C44" s="192"/>
      <c r="D44" s="193"/>
      <c r="E44" s="194"/>
      <c r="F44" s="194"/>
      <c r="G44" s="195">
        <f>G7+G30</f>
        <v>0</v>
      </c>
    </row>
    <row r="45" spans="1:8" x14ac:dyDescent="0.25">
      <c r="A45" s="132"/>
      <c r="B45" s="4"/>
      <c r="C45" s="154"/>
      <c r="D45" s="6"/>
      <c r="E45" s="132"/>
      <c r="F45" s="132"/>
      <c r="G45" s="132"/>
    </row>
  </sheetData>
  <sheetProtection password="C6CE" sheet="1" objects="1" scenarios="1"/>
  <mergeCells count="29">
    <mergeCell ref="C17:G17"/>
    <mergeCell ref="A1:G1"/>
    <mergeCell ref="C2:G2"/>
    <mergeCell ref="C3:G3"/>
    <mergeCell ref="C4:G4"/>
    <mergeCell ref="C9:G9"/>
    <mergeCell ref="C10:G10"/>
    <mergeCell ref="C11:G11"/>
    <mergeCell ref="C12:G12"/>
    <mergeCell ref="C13:G13"/>
    <mergeCell ref="C14:G14"/>
    <mergeCell ref="C15:G15"/>
    <mergeCell ref="C32:G32"/>
    <mergeCell ref="C18:G18"/>
    <mergeCell ref="C19:G19"/>
    <mergeCell ref="C20:G20"/>
    <mergeCell ref="C21:G21"/>
    <mergeCell ref="C23:G23"/>
    <mergeCell ref="C24:G24"/>
    <mergeCell ref="C25:G25"/>
    <mergeCell ref="C26:G26"/>
    <mergeCell ref="C27:G27"/>
    <mergeCell ref="C28:G28"/>
    <mergeCell ref="C29:G29"/>
    <mergeCell ref="C34:G34"/>
    <mergeCell ref="C36:G36"/>
    <mergeCell ref="C38:G38"/>
    <mergeCell ref="C40:G40"/>
    <mergeCell ref="C42:G42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stavební část</vt:lpstr>
      <vt:lpstr>VRN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'stavební část'!Názvy_tisku</vt:lpstr>
      <vt:lpstr>oadresa</vt:lpstr>
      <vt:lpstr>Stavba!Objednatel</vt:lpstr>
      <vt:lpstr>Stavba!Objekt</vt:lpstr>
      <vt:lpstr>Stavba!Oblast_tisku</vt:lpstr>
      <vt:lpstr>'stavební část'!Oblast_tisku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Jiří Zevl</cp:lastModifiedBy>
  <cp:lastPrinted>2022-07-11T12:57:11Z</cp:lastPrinted>
  <dcterms:created xsi:type="dcterms:W3CDTF">2009-04-08T07:15:50Z</dcterms:created>
  <dcterms:modified xsi:type="dcterms:W3CDTF">2022-07-11T15:03:02Z</dcterms:modified>
</cp:coreProperties>
</file>